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Диск D\Раскрытие информации\факт 2022\Публ\"/>
    </mc:Choice>
  </mc:AlternateContent>
  <bookViews>
    <workbookView xWindow="0" yWindow="0" windowWidth="28800" windowHeight="11700"/>
  </bookViews>
  <sheets>
    <sheet name="Калмэнерго" sheetId="1" r:id="rId1"/>
    <sheet name="Расшифровка прочих расходов" sheetId="2" r:id="rId2"/>
  </sheets>
  <definedNames>
    <definedName name="_xlnm._FilterDatabase" localSheetId="0" hidden="1">Калмэнерго!$A$15:$F$15</definedName>
    <definedName name="_xlnm._FilterDatabase" localSheetId="1" hidden="1">'Расшифровка прочих расходов'!$A$31:$HE$51</definedName>
    <definedName name="_xlnm.Print_Titles" localSheetId="0">Калмэнерго!$13:$14</definedName>
    <definedName name="_xlnm.Print_Area" localSheetId="0">Калмэнерго!$A$1:$F$82</definedName>
    <definedName name="_xlnm.Print_Area" localSheetId="1">'Расшифровка прочих расходов'!$A$1:$F$51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0" i="2" l="1"/>
  <c r="G50" i="2"/>
  <c r="H49" i="2"/>
  <c r="G49" i="2"/>
  <c r="H48" i="2"/>
  <c r="G48" i="2"/>
  <c r="H47" i="2"/>
  <c r="G47" i="2"/>
  <c r="H46" i="2"/>
  <c r="G46" i="2"/>
  <c r="H45" i="2"/>
  <c r="G45" i="2"/>
  <c r="E44" i="2"/>
  <c r="H44" i="2" s="1"/>
  <c r="D44" i="2"/>
  <c r="G44" i="2"/>
  <c r="H43" i="2"/>
  <c r="G43" i="2"/>
  <c r="H42" i="2"/>
  <c r="G42" i="2"/>
  <c r="H41" i="2"/>
  <c r="G41" i="2"/>
  <c r="H40" i="2"/>
  <c r="G40" i="2"/>
  <c r="H39" i="2"/>
  <c r="G39" i="2"/>
  <c r="H38" i="2"/>
  <c r="G38" i="2"/>
  <c r="H37" i="2"/>
  <c r="G37" i="2"/>
  <c r="H36" i="2"/>
  <c r="G36" i="2"/>
  <c r="E35" i="2"/>
  <c r="H35" i="2" s="1"/>
  <c r="D35" i="2"/>
  <c r="G35" i="2"/>
  <c r="H34" i="2"/>
  <c r="G34" i="2"/>
  <c r="H33" i="2"/>
  <c r="G33" i="2"/>
  <c r="H32" i="2"/>
  <c r="G32" i="2"/>
  <c r="D31" i="2"/>
  <c r="D44" i="1" s="1"/>
  <c r="D31" i="1" s="1"/>
  <c r="B31" i="2"/>
  <c r="A31" i="2"/>
  <c r="D27" i="2"/>
  <c r="E18" i="1"/>
  <c r="E19" i="2"/>
  <c r="E25" i="2"/>
  <c r="H24" i="2"/>
  <c r="G24" i="2"/>
  <c r="H23" i="2"/>
  <c r="G23" i="2"/>
  <c r="H22" i="2"/>
  <c r="G22" i="2"/>
  <c r="H21" i="2"/>
  <c r="G21" i="2"/>
  <c r="D18" i="1"/>
  <c r="D19" i="2"/>
  <c r="H19" i="2"/>
  <c r="G19" i="2"/>
  <c r="H18" i="2"/>
  <c r="G18" i="2"/>
  <c r="H17" i="2"/>
  <c r="G17" i="2"/>
  <c r="H16" i="2"/>
  <c r="G16" i="2"/>
  <c r="H15" i="2"/>
  <c r="G15" i="2"/>
  <c r="H14" i="2"/>
  <c r="G14" i="2"/>
  <c r="H13" i="2"/>
  <c r="G13" i="2"/>
  <c r="H12" i="2"/>
  <c r="G12" i="2"/>
  <c r="H11" i="2"/>
  <c r="G11" i="2"/>
  <c r="H10" i="2"/>
  <c r="G10" i="2"/>
  <c r="H9" i="2"/>
  <c r="G9" i="2"/>
  <c r="H8" i="2"/>
  <c r="G8" i="2"/>
  <c r="E7" i="2"/>
  <c r="G7" i="2" s="1"/>
  <c r="D7" i="2"/>
  <c r="H7" i="2" s="1"/>
  <c r="D6" i="2"/>
  <c r="E6" i="2"/>
  <c r="E70" i="1"/>
  <c r="E67" i="1" s="1"/>
  <c r="E72" i="1" s="1"/>
  <c r="D70" i="1"/>
  <c r="D67" i="1" s="1"/>
  <c r="D72" i="1" s="1"/>
  <c r="E62" i="1"/>
  <c r="D62" i="1"/>
  <c r="E60" i="1"/>
  <c r="E57" i="1" s="1"/>
  <c r="D60" i="1"/>
  <c r="D57" i="1"/>
  <c r="E52" i="1"/>
  <c r="E49" i="1"/>
  <c r="D49" i="1"/>
  <c r="E25" i="1"/>
  <c r="E17" i="1" s="1"/>
  <c r="E46" i="1"/>
  <c r="D20" i="1"/>
  <c r="D46" i="1" s="1"/>
  <c r="D24" i="1"/>
  <c r="D22" i="1"/>
  <c r="D25" i="1"/>
  <c r="D17" i="1" s="1"/>
  <c r="D16" i="1" s="1"/>
  <c r="E31" i="2" l="1"/>
  <c r="H31" i="2" l="1"/>
  <c r="G31" i="2"/>
  <c r="E44" i="1"/>
  <c r="E31" i="1" s="1"/>
  <c r="E45" i="1" s="1"/>
</calcChain>
</file>

<file path=xl/sharedStrings.xml><?xml version="1.0" encoding="utf-8"?>
<sst xmlns="http://schemas.openxmlformats.org/spreadsheetml/2006/main" count="378" uniqueCount="265">
  <si>
    <t>Приложение 2</t>
  </si>
  <si>
    <t>к приказу Федеральной службы по тарифам</t>
  </si>
  <si>
    <t>от 24 октября 2014 г. № 1831-э</t>
  </si>
  <si>
    <t>Форма раскрытия информации о структуре и объемах затрат</t>
  </si>
  <si>
    <t>на оказание услуг по передаче электрической энергии сетевыми</t>
  </si>
  <si>
    <t>организациями, регулирование деятельности которых осуществляется</t>
  </si>
  <si>
    <t>методом долгосрочной индексации необходимой валовой выручки</t>
  </si>
  <si>
    <r>
      <t xml:space="preserve">Наименование организации: </t>
    </r>
    <r>
      <rPr>
        <u/>
        <sz val="12"/>
        <color indexed="8"/>
        <rFont val="Times New Roman"/>
        <family val="1"/>
        <charset val="204"/>
      </rPr>
      <t>Филиал ПАО "Россети  Юг" - "Калмэнерго"</t>
    </r>
  </si>
  <si>
    <r>
      <t xml:space="preserve">ИНН:  </t>
    </r>
    <r>
      <rPr>
        <u/>
        <sz val="12"/>
        <color indexed="8"/>
        <rFont val="Times New Roman"/>
        <family val="1"/>
        <charset val="204"/>
      </rPr>
      <t>6164266561</t>
    </r>
  </si>
  <si>
    <r>
      <t xml:space="preserve">КПП:  </t>
    </r>
    <r>
      <rPr>
        <u/>
        <sz val="12"/>
        <color indexed="8"/>
        <rFont val="Times New Roman"/>
        <family val="1"/>
        <charset val="204"/>
      </rPr>
      <t>81602001</t>
    </r>
  </si>
  <si>
    <r>
      <t xml:space="preserve">Долгосрочный период регулирования: </t>
    </r>
    <r>
      <rPr>
        <u/>
        <sz val="12"/>
        <color indexed="8"/>
        <rFont val="Times New Roman"/>
        <family val="1"/>
        <charset val="204"/>
      </rPr>
      <t>2018- 2022 гг.</t>
    </r>
  </si>
  <si>
    <t>№ п/п</t>
  </si>
  <si>
    <t>Ед. изм.</t>
  </si>
  <si>
    <t>Примечание ***</t>
  </si>
  <si>
    <t>план *</t>
  </si>
  <si>
    <t>факт</t>
  </si>
  <si>
    <t>I</t>
  </si>
  <si>
    <t>Структура затрат</t>
  </si>
  <si>
    <t>х</t>
  </si>
  <si>
    <t>1</t>
  </si>
  <si>
    <t>Необходимая валовая выручка на содержание</t>
  </si>
  <si>
    <t>тыс. руб.</t>
  </si>
  <si>
    <t>Недобор выручки на содержание сетей обусловлен следующими факторами:
- снижение полезного отпуска;
- выбор ООО "Транснефтьэнерго" (действующего в интересах АО "КТК-Р") двухставочного вида тарифа.</t>
  </si>
  <si>
    <t>1.1</t>
  </si>
  <si>
    <t>Подконтрольные расходы, всего</t>
  </si>
  <si>
    <t>1.1.1</t>
  </si>
  <si>
    <t>Материальные расходы, всего</t>
  </si>
  <si>
    <t>1.1.1.1</t>
  </si>
  <si>
    <t>в том числе на сырье, материалы, запасные части, инструмент, топливо</t>
  </si>
  <si>
    <t>В связи с ростом фактических инфляционных показателей над учтенных при тарифном регулировании.</t>
  </si>
  <si>
    <t>1.1.1.1.1</t>
  </si>
  <si>
    <t>на ремонт</t>
  </si>
  <si>
    <t>1.1.1.2</t>
  </si>
  <si>
    <t>в том числе на работы и услуги производственного характера (в том числе услуги сторонних организаций по содержанию сетей и распределительных устройств)</t>
  </si>
  <si>
    <t>В ТБР не в полном объеме учтены расходы   по оценке технического состояния основного электротехнического оборудования, а также на услуги подрядчиков по ремонту ЛЭП и ПС, на услуги подрядчиков по ремонту транспорта</t>
  </si>
  <si>
    <t>1.1.1.2.1</t>
  </si>
  <si>
    <t>в том числе на ремонт</t>
  </si>
  <si>
    <t>В ТБР не в полном объеме учтены расходы на услуги подрядчиков по ремонту ЛЭП и ПС, на услуги подрядчиков по ремонту транспорта</t>
  </si>
  <si>
    <t>1.1.2</t>
  </si>
  <si>
    <t>Фонд оплаты труда</t>
  </si>
  <si>
    <t>1.1.2.1</t>
  </si>
  <si>
    <t>Выполнение внеплановых работ  в целях повышения надежности,  проведение внеплановых осмотров ВЛ  для определения объема восстановительных работ  после последствий  стихийных явлений, иные работы по ремонту и  техобслуживанию, не учтенные в ТБР, выполненные хозяйственным способом.</t>
  </si>
  <si>
    <t>1.1.3</t>
  </si>
  <si>
    <t>Прочие подконтрольные расходы (с расшифровкой)</t>
  </si>
  <si>
    <t>1.1.3.1</t>
  </si>
  <si>
    <t>в том числе прибыль на социальное развитие (включая социальные выплаты)</t>
  </si>
  <si>
    <t>В ТБР не в полном объеме включены расходы соц.характера, в том числе материальная помощь всех видов работникам и пенсионерам, компенсация приобретения путевок  и т.п.</t>
  </si>
  <si>
    <t>1.1.3.2</t>
  </si>
  <si>
    <t>в том числе транспортные услуги</t>
  </si>
  <si>
    <t>1.1.3.3</t>
  </si>
  <si>
    <t>в том числе прочие расходы (с расшифровкой)****</t>
  </si>
  <si>
    <t>на листе "Расшифровка прочих расходов"</t>
  </si>
  <si>
    <t>1.1.4</t>
  </si>
  <si>
    <t>Расходы на обслуживание операционных заемных средств в составе подконтрольных расходов</t>
  </si>
  <si>
    <t>1.1.5</t>
  </si>
  <si>
    <t>Расходы из прибыли в составе подконтрольных расходов</t>
  </si>
  <si>
    <t>1.2</t>
  </si>
  <si>
    <t>Неподконтрольные расходы, включенные в НВВ, всего</t>
  </si>
  <si>
    <t>1.2.1</t>
  </si>
  <si>
    <t>Оплата услуг ОАО "ФСК ЕЭС"</t>
  </si>
  <si>
    <t>Экономия по затратам сложилась в результате снижения сальдированного перетока электроэнергии из сетей ЕНЭС относительно ученного в ТБР и соответственно объема потерь в сетях ЕНЭС относительно учтенного в ТБР (в связи с выработкой и поставкой электрической энергии на ОРЭМ с объектов  ветрогенерации («Салынская» ВЭС и «Целинская» ВЭС, ООО «Четвертый Ветропарк ФРВ») на территории Республики Калмыкия, начиная с декабря 2020 года).</t>
  </si>
  <si>
    <t>1.2.2</t>
  </si>
  <si>
    <t>Расходы на оплату технологического присоединения к сетям смежной сетевой организации</t>
  </si>
  <si>
    <t>1.2.3</t>
  </si>
  <si>
    <t>Плата за аренду имущества</t>
  </si>
  <si>
    <t>в ТБР не учтены расходы по аренде недвижимого имущества для Элистинского РЭС</t>
  </si>
  <si>
    <t>1.2.4</t>
  </si>
  <si>
    <t>отчисления на социальные нужды</t>
  </si>
  <si>
    <t>1.2.5</t>
  </si>
  <si>
    <t>расходы на возврат и обслуживание долгосрочных заемных средств, направляемых на финансирование капитальных вложений</t>
  </si>
  <si>
    <t>1.2.6</t>
  </si>
  <si>
    <t>амортизация</t>
  </si>
  <si>
    <t xml:space="preserve">Факт отражен в соответствии с данными бухгалтерского учета. Согласно новым страндартам ФСБУ  6/2020, 26/2020, 27/2021  в бухгалтерском учете отражено обесценение основых средств. Сумма по счету 02.04 "Обесценение основных средств, учитываемых на счете 01" по ОС, относимым на услуги по передаче электроэнергии, за 2022 год составила 284 413,63 тыс.руб </t>
  </si>
  <si>
    <t>1.2.7</t>
  </si>
  <si>
    <t>прибыль на капитальные вложения</t>
  </si>
  <si>
    <t>1.2.8</t>
  </si>
  <si>
    <t>налог на прибыль</t>
  </si>
  <si>
    <t>Текущий налог на прибыль в соответствии с управленческим учетом и налоговой декларацией, отнесенный на филиал "Калмэнерго" и, в соответствии с п.20 Основ ценообразования, включает величину налога на прибыль, относимую к деятельности по оказанию услуг по передаче электрической энергии и осуществлению технологического присоединения к электрическим сетям</t>
  </si>
  <si>
    <t>1.2.9</t>
  </si>
  <si>
    <t>прочие налоги</t>
  </si>
  <si>
    <t>Фактические расходы по налогу на имущество отражены согласно новым страндартам ФСБУ  6/2020, 26/2020, 27/2021 с учетом обесценения основых средств в сумме 3 836,55 тыс.руб. 
Величина налога на имущество без учета обесценения ОС составила 29 494,06 тыс.руб.</t>
  </si>
  <si>
    <t>1.2.10</t>
  </si>
  <si>
    <t>Расходы сетевой организации, связанные с осуществлением технологического присоединения к электрическим сетям, не включенные в плату за технологическое присоединение</t>
  </si>
  <si>
    <t>Отражены по факту расходов по льготной категории потребителей. Увеличение фактических расходов относительно установленных РСТ РК на 2022 год связано с:
- ростом фактических расходов по организационно-техническим мероприятиям для заявителей с максимальной мощностью, не превышающей 15 кВт включительно, на 7 297,37 тыс.руб.;
- незначительным ростом фактических расходов, связанных со строительством "последней мили" заявителей с максимальной мощностью до 150 кВт  включительно, на 2 579,42 тыс.руб.</t>
  </si>
  <si>
    <t>1.2.10.1</t>
  </si>
  <si>
    <t>Справочно: "Количество льготных технологических присоединений"</t>
  </si>
  <si>
    <t>ед.</t>
  </si>
  <si>
    <t>1.2.11</t>
  </si>
  <si>
    <t>Средства, подлежащие дополнительному учету по результатам вступивших в законную силу решений суда, решений ФСТ России, принятых по итогам рассмотрения разногласий или досудебного урегулирования споров, решения ФСТ России об отмене решения регулирующего органа, принятого им с превышением полномочий (предписания)</t>
  </si>
  <si>
    <t>1.2.12</t>
  </si>
  <si>
    <t>прочие неподконтрольные расходы (с расшифровкой)</t>
  </si>
  <si>
    <t>на листе "Расшифровка прочих расходов"…</t>
  </si>
  <si>
    <t>1.3</t>
  </si>
  <si>
    <t>недополученный по независящим причинам доход (+)/избыток средств, полученный в предыдущем периоде регулирования (-)</t>
  </si>
  <si>
    <t>По факту отражен финансовый результат филиала по виду деятельности "передача э/э" за 2022 год с учетом фактических выпадающих по ТПП, налога на прибыль, распределенного на филиал по управленческой отчетности, и сальдо прочих доходов и расходов из прибыли</t>
  </si>
  <si>
    <t>II</t>
  </si>
  <si>
    <t>Справочно: расходы на ремонт, всего (пункт 1.1.1.1.1 + пункт 1.1.1.2.1 + пункт 1.1.2.1)</t>
  </si>
  <si>
    <t>III</t>
  </si>
  <si>
    <t>Необходимая валовая выручка на оплату технологического расхода (потерь) электроэнергии</t>
  </si>
  <si>
    <t>Рост расходов обусловлен ростом объема потерь. 
При этом, указанная величина фактических расходов не включает в полном объеме составляющую, возникающую из-за специфики деятельности филиала  как сетевой организации, выполняющей функции  двух  гарантирующих поставщиков (ГП): в зоне г.Элиста и  вне зоны г.Элиста.</t>
  </si>
  <si>
    <t>Справочно:
Объем технологических потерь</t>
  </si>
  <si>
    <t>млн.кВт.ч</t>
  </si>
  <si>
    <t>С декабря 2020 года на территории Республики Калмыкия началась выработка и поставка электрической энергии на ОРЭМ с объектов  ветрогенерации («Салынская» ВЭС и «Целинская» ВЭС, ООО «Четвертый Ветропарк ФРВ»). В связи с осуществлением передачи выработанной электрической энергии по сетям  «Калмэнерго» в смежные субъекты Российской Федерации (Ставропольский край), наблюдается существенный рост транзитных потерь электрической энергии в сетях 110 кВ филиала «Калмэнерго».</t>
  </si>
  <si>
    <t>Справочно:
Цена покупки электрической энергии сетевой организацией в целях компенсации технологического расхода электрической энергии</t>
  </si>
  <si>
    <t xml:space="preserve"> руб./МВтч</t>
  </si>
  <si>
    <t>Приведена цена по данным бухучета, отличная от фактической цены 3 106,36 руб./МВтч, сформированной с учетом положений постановления Правильства РФ от 04.05.2012 №442. Указанное отличие связано со спецификой деятельности филиала  как сетевой организации, выполняющей функции  двух  ГП: в зоне г.Элиста и  вне зоны г.Элиста.</t>
  </si>
  <si>
    <t>IV</t>
  </si>
  <si>
    <t>Натуральные (количественные) показатели, используемые при определении структуры и объемов затрат на оказание услуг по передаче электрической энергии сетевыми организациями</t>
  </si>
  <si>
    <r>
      <t xml:space="preserve">общее количество точек подключения на конец года </t>
    </r>
    <r>
      <rPr>
        <sz val="8"/>
        <rFont val="Times New Roman"/>
        <family val="1"/>
        <charset val="204"/>
      </rPr>
      <t>[1]</t>
    </r>
  </si>
  <si>
    <t>шт.</t>
  </si>
  <si>
    <t>2</t>
  </si>
  <si>
    <t>Трансформаторная мощность подстанций, всего</t>
  </si>
  <si>
    <t>МВа</t>
  </si>
  <si>
    <t>2.1.</t>
  </si>
  <si>
    <t>в том числе трансформаторная мощность подстанций на уровне напряжения ВН</t>
  </si>
  <si>
    <t>2.2.</t>
  </si>
  <si>
    <t>в том числе трансформаторная мощность подстанций на уровне напряжения СН1</t>
  </si>
  <si>
    <t>2.3.</t>
  </si>
  <si>
    <r>
      <t>в том числе трансформаторная мощность подстанций на уровне напряжения СН2</t>
    </r>
    <r>
      <rPr>
        <sz val="10"/>
        <rFont val="Arial Cyr"/>
        <charset val="204"/>
      </rPr>
      <t/>
    </r>
  </si>
  <si>
    <t>2.4.</t>
  </si>
  <si>
    <t>в том числе трансформаторная мощность подстанций на уровне напряжения НН</t>
  </si>
  <si>
    <t>3</t>
  </si>
  <si>
    <t>Количество условных единиц по линиям электропередач, всего</t>
  </si>
  <si>
    <t>у.е.</t>
  </si>
  <si>
    <t>3.1.</t>
  </si>
  <si>
    <t>в том числе количество условных единиц по линиям электропередач на  уровне напряжения ВН</t>
  </si>
  <si>
    <t>3.2.</t>
  </si>
  <si>
    <t>в том числе количество условных единиц по линиям электропередач на  уровне напряжения СН1</t>
  </si>
  <si>
    <t>3.3.</t>
  </si>
  <si>
    <r>
      <t>в том числе количество условных единиц по линиям электропередач на  уровне напряжения СН2</t>
    </r>
    <r>
      <rPr>
        <sz val="10"/>
        <rFont val="Arial Cyr"/>
        <charset val="204"/>
      </rPr>
      <t/>
    </r>
  </si>
  <si>
    <t>3.4.</t>
  </si>
  <si>
    <t>в том числе количество условных единиц по линиям электропередач на  уровне напряжения НН</t>
  </si>
  <si>
    <t>4</t>
  </si>
  <si>
    <t>Количество условных единиц по подстанциям, всего</t>
  </si>
  <si>
    <t>4.1.</t>
  </si>
  <si>
    <t>в том числе количество условных единиц по подстанциям на  уровне напряжения ВН</t>
  </si>
  <si>
    <t>4.2.</t>
  </si>
  <si>
    <t>в том числе количество условных единиц по подстанциям на  уровне напряжения СН1</t>
  </si>
  <si>
    <t>4.3.</t>
  </si>
  <si>
    <r>
      <t>в том числе количество условных единиц по подстанциям на  уровне напряжения СН2</t>
    </r>
    <r>
      <rPr>
        <sz val="10"/>
        <rFont val="Arial Cyr"/>
        <charset val="204"/>
      </rPr>
      <t/>
    </r>
  </si>
  <si>
    <t>4.4.</t>
  </si>
  <si>
    <t>в том числе количество условных единиц по подстанциям на  уровне напряжения НН</t>
  </si>
  <si>
    <t>5</t>
  </si>
  <si>
    <t>Длина линий электропередач, всего</t>
  </si>
  <si>
    <t>км</t>
  </si>
  <si>
    <t>5.1.</t>
  </si>
  <si>
    <t>в том числе длина линий электропередач на  уровне напряжения ВН</t>
  </si>
  <si>
    <t>5.2.</t>
  </si>
  <si>
    <t>в том числе длина линий электропередач на  уровне напряжения СН1</t>
  </si>
  <si>
    <t>5.3.</t>
  </si>
  <si>
    <r>
      <t>в том числе длина линий электропередач на  уровне напряжения СН2</t>
    </r>
    <r>
      <rPr>
        <sz val="10"/>
        <rFont val="Arial Cyr"/>
        <charset val="204"/>
      </rPr>
      <t/>
    </r>
  </si>
  <si>
    <t>5.4.</t>
  </si>
  <si>
    <t>в том числе длина линий электропередач на  уровне напряжения НН</t>
  </si>
  <si>
    <t>6</t>
  </si>
  <si>
    <t>Доля кабельных линий электропередач</t>
  </si>
  <si>
    <t>%</t>
  </si>
  <si>
    <t>7</t>
  </si>
  <si>
    <t>Ввод в эксплуатацию новых объектов электросетевого комплекса на конец года</t>
  </si>
  <si>
    <t>7.1</t>
  </si>
  <si>
    <t>в том числе за счет платы за технологическое присоединение</t>
  </si>
  <si>
    <t>8</t>
  </si>
  <si>
    <t>норматив технологического расхода (потерь) электрической энергии, установленный Минэнерго России *****</t>
  </si>
  <si>
    <t>ВН 6,08%; СН-I 6,04%; СНII-7,84%; НН-12,76%</t>
  </si>
  <si>
    <t>Приложение №1 к приказу РСТ Республики Калмыкия от 26.12.2017 № 98-п/э "Об утверждении долгосрочных параметров регулирования филиала ПАО "МРСК Юга"-"Калмэнерго"</t>
  </si>
  <si>
    <t>[1] -  указано максимальное за год число точек поставки потребителей услуг сетевой организации</t>
  </si>
  <si>
    <r>
      <rPr>
        <sz val="9"/>
        <rFont val="Times New Roman"/>
        <family val="1"/>
        <charset val="204"/>
      </rPr>
      <t>*</t>
    </r>
    <r>
      <rPr>
        <sz val="9"/>
        <color indexed="9"/>
        <rFont val="Times New Roman"/>
        <family val="1"/>
        <charset val="204"/>
      </rPr>
      <t>_</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r>
  </si>
  <si>
    <r>
      <rPr>
        <sz val="9"/>
        <rFont val="Times New Roman"/>
        <family val="1"/>
        <charset val="204"/>
      </rPr>
      <t>**</t>
    </r>
    <r>
      <rPr>
        <sz val="9"/>
        <color indexed="9"/>
        <rFont val="Times New Roman"/>
        <family val="1"/>
        <charset val="204"/>
      </rPr>
      <t>_</t>
    </r>
    <r>
      <rPr>
        <sz val="9"/>
        <rFont val="Times New Roman"/>
        <family val="1"/>
        <charset val="204"/>
      </rPr>
      <t>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r>
  </si>
  <si>
    <r>
      <rPr>
        <sz val="9"/>
        <rFont val="Times New Roman"/>
        <family val="1"/>
        <charset val="204"/>
      </rPr>
      <t>***</t>
    </r>
    <r>
      <rPr>
        <sz val="9"/>
        <color indexed="9"/>
        <rFont val="Times New Roman"/>
        <family val="1"/>
        <charset val="204"/>
      </rPr>
      <t>_</t>
    </r>
    <r>
      <rPr>
        <sz val="9"/>
        <rFont val="Times New Roman"/>
        <family val="1"/>
        <charset val="204"/>
      </rPr>
      <t>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r>
  </si>
  <si>
    <r>
      <rPr>
        <sz val="9"/>
        <rFont val="Times New Roman"/>
        <family val="1"/>
        <charset val="204"/>
      </rPr>
      <t>****</t>
    </r>
    <r>
      <rPr>
        <sz val="9"/>
        <color indexed="9"/>
        <rFont val="Times New Roman"/>
        <family val="1"/>
        <charset val="204"/>
      </rPr>
      <t>_</t>
    </r>
    <r>
      <rPr>
        <sz val="9"/>
        <rFont val="Times New Roman"/>
        <family val="1"/>
        <charset val="204"/>
      </rPr>
      <t>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r>
  </si>
  <si>
    <r>
      <rPr>
        <sz val="9"/>
        <rFont val="Times New Roman"/>
        <family val="1"/>
        <charset val="204"/>
      </rPr>
      <t>*****</t>
    </r>
    <r>
      <rPr>
        <sz val="9"/>
        <color indexed="9"/>
        <rFont val="Times New Roman"/>
        <family val="1"/>
        <charset val="204"/>
      </rPr>
      <t>_</t>
    </r>
    <r>
      <rPr>
        <sz val="9"/>
        <rFont val="Times New Roman"/>
        <family val="1"/>
        <charset val="204"/>
      </rPr>
      <t>В соответствии с пунктом 4.2.14.8 Положения о Министерстве энергетики Российской Федерации, утвержденного постановлением Правительства Российской Федерации от 28.05.2008 № 400.</t>
    </r>
  </si>
  <si>
    <t>Расшифровка статьи 1.1.3.3.</t>
  </si>
  <si>
    <t>N 
п/п</t>
  </si>
  <si>
    <t>Показатель</t>
  </si>
  <si>
    <t>Ед.изм.</t>
  </si>
  <si>
    <t>2022 год</t>
  </si>
  <si>
    <t>Пояснения</t>
  </si>
  <si>
    <t>Откл</t>
  </si>
  <si>
    <t>план</t>
  </si>
  <si>
    <t xml:space="preserve">в том числе прочие расходы </t>
  </si>
  <si>
    <t>1.1.3.3.1</t>
  </si>
  <si>
    <t>Электроэнергия на хознужды</t>
  </si>
  <si>
    <t>тыс.руб.</t>
  </si>
  <si>
    <t xml:space="preserve">Из-за специфики деятельности филиала  как сетевой организации, выполняющей функции  двух  гарантирующих поставщиков (ГП): в зоне г.Элиста и  вне зоны г.Элиста и особенностями бухгалтерского учета (не отражения в бухучете расходов на энергию на хознужды, т.к. счета не выставляются юр.лицом) 
Снижение расходов в результате    проведения  мероприятий по энергосбережению (замена светильников наружного и внутреннего освещения на светодиодные и  установка датчиков движения). </t>
  </si>
  <si>
    <t>1.1.3.3.2</t>
  </si>
  <si>
    <t>Услуги связи</t>
  </si>
  <si>
    <t xml:space="preserve">Снижение стоимости (цены)  аренды связи </t>
  </si>
  <si>
    <t>1.1.3.3.3</t>
  </si>
  <si>
    <t xml:space="preserve">Расходы на услуги вневедомственной охраны </t>
  </si>
  <si>
    <t>1.1.3.3.4</t>
  </si>
  <si>
    <t>Расходы на услуги коммунального хозяйства</t>
  </si>
  <si>
    <t>1.1.3.3.5</t>
  </si>
  <si>
    <t>Расходы на юридические, информационные, аудиторские, консультационные услуги, прочие услуги сторонних организаций</t>
  </si>
  <si>
    <t>1.1.3.3.6</t>
  </si>
  <si>
    <t>Расходы на командировки и представительские,  на обеспечение нормальных условий труда и мер по технике безопасности</t>
  </si>
  <si>
    <t>В ТБР расходы на командировки  учтены ниже потребности</t>
  </si>
  <si>
    <t>1.1.3.3.7</t>
  </si>
  <si>
    <t>Расходы на подготовку кадров</t>
  </si>
  <si>
    <t>Рост затрат связан с производственной необходимостью  профессиональной подготовки персонала с целью обеспечения соответствия работников профессиональным стандартам.</t>
  </si>
  <si>
    <t>1.1.3.3.8</t>
  </si>
  <si>
    <t>расходы на страхование</t>
  </si>
  <si>
    <t xml:space="preserve">В ТБР не учтены расходы на добровольное медицинское страхование </t>
  </si>
  <si>
    <t>1.1.3.3.9</t>
  </si>
  <si>
    <t>Затраты по управлению собственностью</t>
  </si>
  <si>
    <t>Расходы на межевание земельных участков и  установление охранных зон, учтены в ТБР не в полном объеме</t>
  </si>
  <si>
    <t>1.1.3.3.11</t>
  </si>
  <si>
    <t>Расходы ПАО "Россети"</t>
  </si>
  <si>
    <t>1.1.3.3.12</t>
  </si>
  <si>
    <t>Канцелярские, почтово-телеграфные расходы, подписка, приобретение тех.литературы</t>
  </si>
  <si>
    <t>В ТБР расходы  учтены ниже потребности</t>
  </si>
  <si>
    <t>1.1.3.3.13</t>
  </si>
  <si>
    <t>Другие прочие расходы</t>
  </si>
  <si>
    <t xml:space="preserve">Включают управленческие расходы ПАО "Россети Юг" с учетом расходов ИА соцхарактера из прибыли </t>
  </si>
  <si>
    <t>Управленческие расходы ПАО "Россети Юг"</t>
  </si>
  <si>
    <t>Факт учитывает расходы соцхарактера ИА из прибыли</t>
  </si>
  <si>
    <t>1.1.3.3.15.1</t>
  </si>
  <si>
    <t>Оплата дней нетрудоспособности</t>
  </si>
  <si>
    <t>1.1.3.3.15.2</t>
  </si>
  <si>
    <t>Затраты  на экологию (кроме налогов и сборов)</t>
  </si>
  <si>
    <t>1.1.3.3.15.3</t>
  </si>
  <si>
    <t>Услуги по аттестации объекта информатизации, технической защите информации, составляющей государственную тайну</t>
  </si>
  <si>
    <t>1.1.3.3.15.4</t>
  </si>
  <si>
    <t>Расходы на получение разрешений и лицензий</t>
  </si>
  <si>
    <t>Расшифровка статьи 1.2.12</t>
  </si>
  <si>
    <t>1.2.12.1</t>
  </si>
  <si>
    <t>тепловая энергия на хоз.нужды</t>
  </si>
  <si>
    <t>По факту увеличение площади под административными зданиями и расхода тепловой энергии</t>
  </si>
  <si>
    <t>1.2.12.2</t>
  </si>
  <si>
    <t>проценты по кредитам банков</t>
  </si>
  <si>
    <t xml:space="preserve">В ТБР расходы  не учтены
По факту учитывают расходы на проценты к уплате, включая проценты к уплате в соответствии с условиями соглашений о погашении задолженности перед АО «Россети Цифра», а также проценты по арендным платежам в соответствии с ФСБУ 25/2018 «Бухгалтерский учет аренды». </t>
  </si>
  <si>
    <t>1.2.12.3</t>
  </si>
  <si>
    <t>резерв по сомнительным долгам (сальдо)</t>
  </si>
  <si>
    <t>В ТБР расходы учтены в соответствии с п.30 Основ ценообразования.. 
По факту отражено сальдо создания/восстановления резервов по сомнительным долгам</t>
  </si>
  <si>
    <t>1.2.12.4</t>
  </si>
  <si>
    <t>другие прочие неподконтрольные расходы , в т.ч.:</t>
  </si>
  <si>
    <t>1.2.12.4.1</t>
  </si>
  <si>
    <t>Убыток прошлых лет, выявл. в отч. периоде</t>
  </si>
  <si>
    <t>В ТБР расходы  не учтены</t>
  </si>
  <si>
    <t>1.2.12.4.2</t>
  </si>
  <si>
    <t>Содержание социальной сферы за счет прибыли и расходы на содержание непроизводственных объектов</t>
  </si>
  <si>
    <t>В ТБР не учтены расходы  на отчисления профсоюзу по локальным нормативным актам, расходы на проведение спортивных и культурно-просветительских мероприятий</t>
  </si>
  <si>
    <t>1.2.12.4.3</t>
  </si>
  <si>
    <t>Расходы Оплата услуг кредитных организаций</t>
  </si>
  <si>
    <t>По факту экономия связана с уменьшением расходов на услуги банка согласно заключенным договорам.</t>
  </si>
  <si>
    <t>1.2.12.4.4</t>
  </si>
  <si>
    <t>Государственная пошлина и прочие сборы</t>
  </si>
  <si>
    <t>Снижение расходов по госпошлинам по хозяйственным договорам в результате  сокращения исковых требований в отношении контрагентов- неплательщиков  услуг по передаче электрической энергии в связи с расторжением договоров при переходе на осуществление РСТ функции гарантирующего поставщика.</t>
  </si>
  <si>
    <t>1.2.12.4.5</t>
  </si>
  <si>
    <t>Расходы по ликвидации (списанию) объектов ОС, НЗС</t>
  </si>
  <si>
    <t xml:space="preserve">По факту отражены расходы  по демонтажу и списанию ОС, пришедших в негодность в связи с физическим износом и моральным устареванием, а также  расходы по демонтажу и списанию ОС в результате инвестиционной деятельности. </t>
  </si>
  <si>
    <t>1.2.12.4.6</t>
  </si>
  <si>
    <t>Списание неликвидных ТМЦ и ТМЦ непроизводственного характера</t>
  </si>
  <si>
    <t>1.2.12.4.7</t>
  </si>
  <si>
    <t>Расходы Вода питьевая</t>
  </si>
  <si>
    <t>1.2.12.4.8</t>
  </si>
  <si>
    <t>Прочие другие расходы</t>
  </si>
  <si>
    <t>В ТБР не учтены расходы на ФЗП непром.персонала и соотв.страховые взносы, на обучение и переподготовку сотрудников вне штата, расходы на СМИ и PR, штрафы, пени, неустойки, судебные издержки и другие прочие расходы</t>
  </si>
  <si>
    <t>1.2.12.4.9</t>
  </si>
  <si>
    <t>Расходы (из себестоимости) по вознаграждению СД и РК *, в т.ч.:</t>
  </si>
  <si>
    <t>Расходы на вознаграждения и компенсации расходов членам Совета директоров и Ревизионной комиссии  отражены в составе неподконтрольных расходов в связи с их отсутствием в базовом ОРЕХ (признаны экономически обоснованными по решению суда)</t>
  </si>
  <si>
    <t>Вознаграждения членам СД и корпоративного секретаря</t>
  </si>
  <si>
    <t>Вознаграждения членам комитетов при СД и секретаря комитетов</t>
  </si>
  <si>
    <t>Вознаграждения членам ревизионной комиссии</t>
  </si>
  <si>
    <t>Резерв на вознаграждение членам совета директоров</t>
  </si>
  <si>
    <t>Компенсация командировочных расходов членам ревизионной комиссии</t>
  </si>
  <si>
    <t>Компенсация командировочных расходов членам совета директоров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</si>
</sst>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0.00_р_._-;\-* #,##0.00_р_._-;_-* &quot;-&quot;??_р_._-;_-@_-"/>
    <numFmt numFmtId="166" formatCode="0.0"/>
  </numFmts>
  <fonts count="40" x14ac:knownFonts="1">
    <font>
      <sz val="10"/>
      <name val="Arial Cyr"/>
      <charset val="204"/>
    </font>
    <font>
      <sz val="11"/>
      <color theme="1"/>
      <name val="Calibri"/>
      <family val="2"/>
      <charset val="204"/>
      <scheme val="minor"/>
    </font>
    <font>
      <sz val="10"/>
      <name val="Arial Cyr"/>
      <charset val="204"/>
    </font>
    <font>
      <sz val="10"/>
      <name val="Times New Roman"/>
      <family val="1"/>
      <charset val="204"/>
    </font>
    <font>
      <sz val="9"/>
      <name val="Times New Roman"/>
      <family val="1"/>
      <charset val="204"/>
    </font>
    <font>
      <sz val="12"/>
      <name val="Times New Roman"/>
      <family val="1"/>
      <charset val="204"/>
    </font>
    <font>
      <b/>
      <sz val="12"/>
      <name val="Times New Roman"/>
      <family val="1"/>
      <charset val="204"/>
    </font>
    <font>
      <sz val="11"/>
      <name val="Times New Roman"/>
      <family val="1"/>
      <charset val="204"/>
    </font>
    <font>
      <sz val="12"/>
      <color theme="1"/>
      <name val="Times New Roman"/>
      <family val="1"/>
      <charset val="204"/>
    </font>
    <font>
      <u/>
      <sz val="12"/>
      <color indexed="8"/>
      <name val="Times New Roman"/>
      <family val="1"/>
      <charset val="204"/>
    </font>
    <font>
      <sz val="11"/>
      <color rgb="FFFF0000"/>
      <name val="Times New Roman"/>
      <family val="1"/>
      <charset val="204"/>
    </font>
    <font>
      <sz val="10.5"/>
      <name val="Times New Roman"/>
      <family val="1"/>
      <charset val="204"/>
    </font>
    <font>
      <sz val="11"/>
      <color indexed="8"/>
      <name val="Calibri"/>
      <family val="2"/>
      <charset val="204"/>
    </font>
    <font>
      <sz val="11"/>
      <name val="Arial Narrow"/>
      <family val="2"/>
      <charset val="204"/>
    </font>
    <font>
      <b/>
      <sz val="10.5"/>
      <name val="Times New Roman"/>
      <family val="1"/>
      <charset val="204"/>
    </font>
    <font>
      <b/>
      <sz val="10"/>
      <name val="Times New Roman"/>
      <family val="1"/>
      <charset val="204"/>
    </font>
    <font>
      <sz val="10"/>
      <color theme="1"/>
      <name val="Times New Roman"/>
      <family val="1"/>
      <charset val="204"/>
    </font>
    <font>
      <sz val="10.5"/>
      <color rgb="FFFF0000"/>
      <name val="Times New Roman"/>
      <family val="1"/>
      <charset val="204"/>
    </font>
    <font>
      <i/>
      <sz val="10"/>
      <name val="Times New Roman"/>
      <family val="1"/>
      <charset val="204"/>
    </font>
    <font>
      <sz val="10"/>
      <color rgb="FFC00000"/>
      <name val="Times New Roman"/>
      <family val="1"/>
      <charset val="204"/>
    </font>
    <font>
      <sz val="8"/>
      <name val="Times New Roman"/>
      <family val="1"/>
      <charset val="204"/>
    </font>
    <font>
      <sz val="13"/>
      <color theme="1"/>
      <name val="Times New Roman"/>
      <family val="1"/>
      <charset val="204"/>
    </font>
    <font>
      <sz val="9"/>
      <color indexed="9"/>
      <name val="Times New Roman"/>
      <family val="1"/>
      <charset val="204"/>
    </font>
    <font>
      <sz val="10"/>
      <color indexed="9"/>
      <name val="Times New Roman"/>
      <family val="1"/>
      <charset val="204"/>
    </font>
    <font>
      <sz val="9"/>
      <color indexed="8"/>
      <name val="Times New Roman"/>
      <family val="1"/>
      <charset val="204"/>
    </font>
    <font>
      <sz val="11"/>
      <name val="Arial Cyr"/>
      <charset val="204"/>
    </font>
    <font>
      <sz val="16"/>
      <color indexed="8"/>
      <name val="Times New Roman"/>
      <family val="1"/>
      <charset val="204"/>
    </font>
    <font>
      <b/>
      <sz val="14"/>
      <name val="Arial Cyr"/>
      <charset val="204"/>
    </font>
    <font>
      <b/>
      <sz val="11"/>
      <name val="Arial Cyr"/>
      <charset val="204"/>
    </font>
    <font>
      <b/>
      <sz val="9"/>
      <name val="Tahoma"/>
      <family val="2"/>
      <charset val="204"/>
    </font>
    <font>
      <sz val="14"/>
      <color indexed="8"/>
      <name val="Times New Roman"/>
      <family val="1"/>
      <charset val="204"/>
    </font>
    <font>
      <sz val="14"/>
      <name val="Times New Roman"/>
      <family val="1"/>
      <charset val="204"/>
    </font>
    <font>
      <i/>
      <sz val="12"/>
      <color indexed="8"/>
      <name val="Times New Roman"/>
      <family val="1"/>
      <charset val="204"/>
    </font>
    <font>
      <i/>
      <sz val="12"/>
      <name val="Times New Roman"/>
      <family val="1"/>
      <charset val="204"/>
    </font>
    <font>
      <i/>
      <sz val="11"/>
      <name val="Times New Roman"/>
      <family val="1"/>
      <charset val="204"/>
    </font>
    <font>
      <sz val="14"/>
      <name val="Arial Cyr"/>
      <charset val="204"/>
    </font>
    <font>
      <sz val="10"/>
      <color indexed="8"/>
      <name val="Times New Roman"/>
      <family val="1"/>
      <charset val="204"/>
    </font>
    <font>
      <sz val="9"/>
      <name val="Tahoma"/>
      <family val="2"/>
      <charset val="204"/>
    </font>
    <font>
      <b/>
      <sz val="10"/>
      <color rgb="FFFF0000"/>
      <name val="Times New Roman"/>
      <family val="1"/>
      <charset val="204"/>
    </font>
    <font>
      <sz val="10"/>
      <color rgb="FFFF0000"/>
      <name val="Times New Roman"/>
      <family val="1"/>
      <charset val="204"/>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4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5" fontId="2" fillId="0" borderId="0" applyFont="0" applyFill="0" applyBorder="0" applyAlignment="0" applyProtection="0"/>
    <xf numFmtId="9" fontId="2"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0" fontId="29" fillId="0" borderId="13" applyBorder="0">
      <alignment horizontal="center" vertical="center" wrapText="1"/>
    </xf>
    <xf numFmtId="0" fontId="1" fillId="0" borderId="0"/>
    <xf numFmtId="0" fontId="2" fillId="0" borderId="0"/>
    <xf numFmtId="4" fontId="37" fillId="4" borderId="0" applyBorder="0">
      <alignment horizontal="right"/>
    </xf>
  </cellStyleXfs>
  <cellXfs count="159">
    <xf numFmtId="0" fontId="0" fillId="0" borderId="0" xfId="0"/>
    <xf numFmtId="0" fontId="3" fillId="0" borderId="0" xfId="0" applyFont="1"/>
    <xf numFmtId="0" fontId="4" fillId="0" borderId="0" xfId="0" applyFont="1"/>
    <xf numFmtId="0" fontId="5" fillId="0" borderId="0" xfId="0" applyFont="1"/>
    <xf numFmtId="0" fontId="6" fillId="0" borderId="0" xfId="0" applyFont="1" applyAlignment="1">
      <alignment horizontal="left"/>
    </xf>
    <xf numFmtId="0" fontId="6" fillId="0" borderId="0" xfId="0" applyFont="1" applyAlignment="1">
      <alignment horizontal="center"/>
    </xf>
    <xf numFmtId="0" fontId="7" fillId="0" borderId="0" xfId="0" applyFont="1"/>
    <xf numFmtId="4" fontId="7" fillId="0" borderId="0" xfId="0" applyNumberFormat="1" applyFont="1"/>
    <xf numFmtId="0" fontId="8" fillId="0" borderId="0" xfId="0" applyFont="1" applyAlignment="1">
      <alignment vertical="center"/>
    </xf>
    <xf numFmtId="164" fontId="7" fillId="0" borderId="0" xfId="0" applyNumberFormat="1" applyFont="1"/>
    <xf numFmtId="164" fontId="10" fillId="0" borderId="0" xfId="0" applyNumberFormat="1" applyFont="1" applyFill="1"/>
    <xf numFmtId="4" fontId="7" fillId="0" borderId="0" xfId="0" applyNumberFormat="1" applyFont="1" applyFill="1"/>
    <xf numFmtId="9" fontId="7" fillId="0" borderId="0" xfId="2" applyFont="1"/>
    <xf numFmtId="0" fontId="11" fillId="0" borderId="0" xfId="0" applyFont="1"/>
    <xf numFmtId="0" fontId="11" fillId="0" borderId="3" xfId="0" applyFont="1" applyBorder="1" applyAlignment="1">
      <alignment horizontal="center" vertical="center"/>
    </xf>
    <xf numFmtId="165" fontId="13" fillId="0" borderId="7" xfId="3" applyFont="1" applyFill="1" applyBorder="1" applyAlignment="1" applyProtection="1">
      <alignment horizontal="center" vertical="center" wrapText="1"/>
    </xf>
    <xf numFmtId="49" fontId="11" fillId="0" borderId="8" xfId="0" applyNumberFormat="1" applyFont="1" applyBorder="1" applyAlignment="1">
      <alignment horizontal="center" vertical="center"/>
    </xf>
    <xf numFmtId="0" fontId="11" fillId="0" borderId="8" xfId="0" applyFont="1" applyBorder="1" applyAlignment="1">
      <alignment horizontal="justify" vertical="center" wrapText="1"/>
    </xf>
    <xf numFmtId="0" fontId="11" fillId="0" borderId="8" xfId="0" applyFont="1" applyBorder="1" applyAlignment="1">
      <alignment horizontal="center" vertical="center"/>
    </xf>
    <xf numFmtId="0" fontId="11" fillId="0" borderId="8" xfId="0" applyFont="1" applyBorder="1" applyAlignment="1">
      <alignment horizontal="center" vertical="center" wrapText="1"/>
    </xf>
    <xf numFmtId="49" fontId="14" fillId="2" borderId="8" xfId="0" applyNumberFormat="1" applyFont="1" applyFill="1" applyBorder="1" applyAlignment="1">
      <alignment horizontal="left" vertical="center"/>
    </xf>
    <xf numFmtId="0" fontId="14" fillId="2" borderId="8" xfId="0" applyFont="1" applyFill="1" applyBorder="1" applyAlignment="1">
      <alignment horizontal="justify" vertical="center" wrapText="1"/>
    </xf>
    <xf numFmtId="0" fontId="14" fillId="2" borderId="8" xfId="0" applyFont="1" applyFill="1" applyBorder="1" applyAlignment="1">
      <alignment horizontal="center" vertical="center"/>
    </xf>
    <xf numFmtId="4" fontId="14" fillId="0" borderId="8" xfId="0" applyNumberFormat="1" applyFont="1" applyFill="1" applyBorder="1" applyAlignment="1">
      <alignment horizontal="center" vertical="center"/>
    </xf>
    <xf numFmtId="164" fontId="14" fillId="0" borderId="8" xfId="0" applyNumberFormat="1" applyFont="1" applyFill="1" applyBorder="1" applyAlignment="1">
      <alignment horizontal="center" vertical="center"/>
    </xf>
    <xf numFmtId="0" fontId="3" fillId="0" borderId="8" xfId="0" applyFont="1" applyFill="1" applyBorder="1" applyAlignment="1">
      <alignment horizontal="left" vertical="center" wrapText="1"/>
    </xf>
    <xf numFmtId="4" fontId="14" fillId="2" borderId="8" xfId="0" applyNumberFormat="1" applyFont="1" applyFill="1" applyBorder="1" applyAlignment="1">
      <alignment horizontal="center" vertical="center"/>
    </xf>
    <xf numFmtId="0" fontId="15" fillId="2" borderId="8" xfId="0" applyFont="1" applyFill="1" applyBorder="1" applyAlignment="1">
      <alignment horizontal="left" vertical="center" wrapText="1"/>
    </xf>
    <xf numFmtId="0" fontId="14" fillId="0" borderId="0" xfId="0" applyFont="1"/>
    <xf numFmtId="49" fontId="11" fillId="0" borderId="8" xfId="0" applyNumberFormat="1" applyFont="1" applyBorder="1" applyAlignment="1">
      <alignment horizontal="left" vertical="center"/>
    </xf>
    <xf numFmtId="164" fontId="11" fillId="0" borderId="8" xfId="0" applyNumberFormat="1" applyFont="1" applyFill="1" applyBorder="1" applyAlignment="1">
      <alignment horizontal="center" vertical="center"/>
    </xf>
    <xf numFmtId="164" fontId="16" fillId="0" borderId="1" xfId="0" applyNumberFormat="1" applyFont="1" applyFill="1" applyBorder="1" applyAlignment="1">
      <alignment vertical="center" wrapText="1"/>
    </xf>
    <xf numFmtId="0" fontId="3" fillId="0" borderId="8" xfId="0" applyFont="1" applyFill="1" applyBorder="1" applyAlignment="1">
      <alignment vertical="center" wrapText="1"/>
    </xf>
    <xf numFmtId="0" fontId="16" fillId="0" borderId="3" xfId="0" applyFont="1" applyFill="1" applyBorder="1" applyAlignment="1">
      <alignment horizontal="left" vertical="center" wrapText="1"/>
    </xf>
    <xf numFmtId="0" fontId="3" fillId="0" borderId="8" xfId="0" applyFont="1" applyBorder="1" applyAlignment="1">
      <alignment horizontal="left" vertical="center" wrapText="1"/>
    </xf>
    <xf numFmtId="164" fontId="11" fillId="0" borderId="8" xfId="0" applyNumberFormat="1" applyFont="1" applyBorder="1" applyAlignment="1">
      <alignment horizontal="center" vertical="center"/>
    </xf>
    <xf numFmtId="164" fontId="14" fillId="2" borderId="8" xfId="0" applyNumberFormat="1" applyFont="1" applyFill="1" applyBorder="1" applyAlignment="1">
      <alignment horizontal="center" vertical="center"/>
    </xf>
    <xf numFmtId="0" fontId="3" fillId="0" borderId="0" xfId="0" applyFont="1" applyFill="1" applyAlignment="1">
      <alignment wrapText="1"/>
    </xf>
    <xf numFmtId="0" fontId="3" fillId="0" borderId="8" xfId="0" applyFont="1" applyBorder="1" applyAlignment="1">
      <alignment horizontal="justify" vertical="center" wrapText="1"/>
    </xf>
    <xf numFmtId="4" fontId="11" fillId="0" borderId="8" xfId="0" applyNumberFormat="1" applyFont="1" applyFill="1" applyBorder="1" applyAlignment="1">
      <alignment horizontal="center" vertical="center"/>
    </xf>
    <xf numFmtId="0" fontId="19" fillId="0" borderId="8" xfId="0" applyFont="1" applyBorder="1" applyAlignment="1">
      <alignment horizontal="left" vertical="center" wrapText="1"/>
    </xf>
    <xf numFmtId="49" fontId="14" fillId="0" borderId="8" xfId="0" applyNumberFormat="1" applyFont="1" applyBorder="1" applyAlignment="1">
      <alignment horizontal="left" vertical="center"/>
    </xf>
    <xf numFmtId="0" fontId="14" fillId="0" borderId="8" xfId="0" applyFont="1" applyBorder="1" applyAlignment="1">
      <alignment horizontal="justify" vertical="center" wrapText="1"/>
    </xf>
    <xf numFmtId="0" fontId="14" fillId="0" borderId="8" xfId="0" applyFont="1" applyBorder="1" applyAlignment="1">
      <alignment horizontal="center" vertical="center"/>
    </xf>
    <xf numFmtId="0" fontId="11" fillId="0" borderId="8" xfId="0" applyFont="1" applyFill="1" applyBorder="1" applyAlignment="1">
      <alignment horizontal="center" vertical="center"/>
    </xf>
    <xf numFmtId="4" fontId="14" fillId="0" borderId="8" xfId="0" applyNumberFormat="1" applyFont="1" applyBorder="1" applyAlignment="1">
      <alignment horizontal="center" vertical="center"/>
    </xf>
    <xf numFmtId="0" fontId="3" fillId="0" borderId="8" xfId="0" applyFont="1" applyBorder="1" applyAlignment="1">
      <alignment horizontal="center" vertical="center" wrapText="1"/>
    </xf>
    <xf numFmtId="3" fontId="11" fillId="0" borderId="8" xfId="0" applyNumberFormat="1" applyFont="1" applyFill="1" applyBorder="1" applyAlignment="1">
      <alignment horizontal="center" vertical="center"/>
    </xf>
    <xf numFmtId="4" fontId="21" fillId="3" borderId="8" xfId="0" applyNumberFormat="1" applyFont="1" applyFill="1" applyBorder="1" applyAlignment="1">
      <alignment horizontal="center" vertical="center"/>
    </xf>
    <xf numFmtId="4" fontId="3" fillId="0" borderId="8" xfId="0" applyNumberFormat="1" applyFont="1" applyBorder="1" applyAlignment="1">
      <alignment horizontal="left" vertical="center"/>
    </xf>
    <xf numFmtId="0" fontId="17" fillId="0" borderId="8" xfId="0" applyFont="1" applyFill="1" applyBorder="1" applyAlignment="1">
      <alignment horizontal="left" vertical="center" wrapText="1"/>
    </xf>
    <xf numFmtId="0" fontId="11" fillId="0" borderId="8" xfId="0" applyFont="1" applyFill="1" applyBorder="1" applyAlignment="1">
      <alignment horizontal="left" vertical="center" wrapText="1"/>
    </xf>
    <xf numFmtId="10" fontId="11" fillId="0" borderId="8" xfId="2" applyNumberFormat="1" applyFont="1" applyFill="1" applyBorder="1" applyAlignment="1">
      <alignment horizontal="center" vertical="center"/>
    </xf>
    <xf numFmtId="10" fontId="11" fillId="0" borderId="8" xfId="0" applyNumberFormat="1" applyFont="1" applyFill="1" applyBorder="1" applyAlignment="1">
      <alignment horizontal="left" vertical="center" wrapText="1"/>
    </xf>
    <xf numFmtId="4" fontId="11" fillId="0" borderId="8" xfId="4" applyNumberFormat="1" applyFont="1" applyFill="1" applyBorder="1" applyAlignment="1" applyProtection="1">
      <alignment horizontal="center" vertical="center" wrapText="1"/>
    </xf>
    <xf numFmtId="0" fontId="4" fillId="0" borderId="8" xfId="0" applyFont="1" applyFill="1" applyBorder="1" applyAlignment="1">
      <alignment horizontal="left" vertical="center" wrapText="1"/>
    </xf>
    <xf numFmtId="0" fontId="4" fillId="0" borderId="8" xfId="0" applyFont="1" applyBorder="1" applyAlignment="1">
      <alignment horizontal="left" vertical="center" wrapText="1"/>
    </xf>
    <xf numFmtId="166" fontId="7" fillId="0" borderId="0" xfId="0" applyNumberFormat="1" applyFont="1"/>
    <xf numFmtId="0" fontId="23" fillId="0" borderId="0" xfId="0" applyFont="1" applyAlignment="1">
      <alignment horizontal="justify" wrapText="1"/>
    </xf>
    <xf numFmtId="0" fontId="3" fillId="0" borderId="0" xfId="0" applyFont="1" applyAlignment="1">
      <alignment horizontal="justify" wrapText="1"/>
    </xf>
    <xf numFmtId="4" fontId="3" fillId="0" borderId="0" xfId="0" applyNumberFormat="1" applyFont="1"/>
    <xf numFmtId="0" fontId="24" fillId="0" borderId="0" xfId="0" applyFont="1" applyFill="1"/>
    <xf numFmtId="0" fontId="24" fillId="0" borderId="0" xfId="0" applyFont="1" applyFill="1" applyAlignment="1">
      <alignment vertical="top" wrapText="1"/>
    </xf>
    <xf numFmtId="4" fontId="0" fillId="0" borderId="0" xfId="0" applyNumberFormat="1"/>
    <xf numFmtId="0" fontId="25" fillId="0" borderId="0" xfId="0" applyFont="1"/>
    <xf numFmtId="4" fontId="27" fillId="0" borderId="0" xfId="0" applyNumberFormat="1" applyFont="1"/>
    <xf numFmtId="0" fontId="27" fillId="0" borderId="0" xfId="0" applyFont="1"/>
    <xf numFmtId="0" fontId="28" fillId="0" borderId="0" xfId="0" applyFont="1"/>
    <xf numFmtId="0" fontId="7" fillId="0" borderId="0" xfId="0" applyFont="1" applyAlignment="1">
      <alignment horizontal="center" vertical="center"/>
    </xf>
    <xf numFmtId="0" fontId="5" fillId="0" borderId="0" xfId="0" applyFont="1" applyAlignment="1">
      <alignment horizontal="center" vertical="center"/>
    </xf>
    <xf numFmtId="0" fontId="0" fillId="0" borderId="0" xfId="0" applyFont="1"/>
    <xf numFmtId="0" fontId="30" fillId="0" borderId="8" xfId="5" applyFont="1" applyFill="1" applyBorder="1">
      <alignment horizontal="center" vertical="center" wrapText="1"/>
    </xf>
    <xf numFmtId="0" fontId="30" fillId="0" borderId="8" xfId="5" applyFont="1" applyFill="1" applyBorder="1" applyAlignment="1">
      <alignment horizontal="center" vertical="center" wrapText="1"/>
    </xf>
    <xf numFmtId="0" fontId="31" fillId="0" borderId="0" xfId="0" applyFont="1"/>
    <xf numFmtId="164" fontId="5" fillId="0" borderId="8" xfId="0" applyNumberFormat="1" applyFont="1" applyBorder="1" applyAlignment="1">
      <alignment horizontal="center" vertical="center" wrapText="1"/>
    </xf>
    <xf numFmtId="0" fontId="7" fillId="0" borderId="8" xfId="0" applyNumberFormat="1" applyFont="1" applyBorder="1" applyAlignment="1">
      <alignment horizontal="left" vertical="top"/>
    </xf>
    <xf numFmtId="3" fontId="7" fillId="0" borderId="15" xfId="0" applyNumberFormat="1" applyFont="1" applyBorder="1"/>
    <xf numFmtId="10" fontId="7" fillId="0" borderId="0" xfId="2" applyNumberFormat="1" applyFont="1"/>
    <xf numFmtId="0" fontId="30" fillId="0" borderId="8" xfId="0" applyFont="1" applyFill="1" applyBorder="1" applyAlignment="1">
      <alignment horizontal="right" vertical="center"/>
    </xf>
    <xf numFmtId="0" fontId="30" fillId="0" borderId="8" xfId="6" applyNumberFormat="1" applyFont="1" applyFill="1" applyBorder="1" applyAlignment="1" applyProtection="1">
      <alignment vertical="center" wrapText="1"/>
    </xf>
    <xf numFmtId="0" fontId="30" fillId="0" borderId="8" xfId="0"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0" fontId="3" fillId="3" borderId="8" xfId="0" applyNumberFormat="1" applyFont="1" applyFill="1" applyBorder="1" applyAlignment="1">
      <alignment horizontal="left" vertical="center" wrapText="1"/>
    </xf>
    <xf numFmtId="3" fontId="7" fillId="0" borderId="15" xfId="0" applyNumberFormat="1" applyFont="1" applyFill="1" applyBorder="1"/>
    <xf numFmtId="10" fontId="7" fillId="0" borderId="0" xfId="2" applyNumberFormat="1" applyFont="1" applyFill="1"/>
    <xf numFmtId="0" fontId="31" fillId="0" borderId="0" xfId="0" applyFont="1" applyFill="1"/>
    <xf numFmtId="164" fontId="31" fillId="0" borderId="0" xfId="0" applyNumberFormat="1" applyFont="1"/>
    <xf numFmtId="0" fontId="30" fillId="0" borderId="8" xfId="0" applyFont="1" applyFill="1" applyBorder="1" applyAlignment="1">
      <alignment horizontal="right" vertical="center" wrapText="1"/>
    </xf>
    <xf numFmtId="0" fontId="30" fillId="0" borderId="8" xfId="6" applyNumberFormat="1" applyFont="1" applyFill="1" applyBorder="1" applyAlignment="1" applyProtection="1">
      <alignment horizontal="left" vertical="center" wrapText="1"/>
    </xf>
    <xf numFmtId="0" fontId="3" fillId="3" borderId="8"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3" fillId="0" borderId="8" xfId="0" applyNumberFormat="1" applyFont="1" applyFill="1" applyBorder="1" applyAlignment="1">
      <alignment horizontal="left" vertical="center" wrapText="1"/>
    </xf>
    <xf numFmtId="0" fontId="7" fillId="0" borderId="8" xfId="0" applyNumberFormat="1" applyFont="1" applyFill="1" applyBorder="1" applyAlignment="1">
      <alignment horizontal="left" vertical="top"/>
    </xf>
    <xf numFmtId="0" fontId="7" fillId="0" borderId="8" xfId="0" applyNumberFormat="1" applyFont="1" applyFill="1" applyBorder="1" applyAlignment="1">
      <alignment horizontal="left" vertical="top" wrapText="1"/>
    </xf>
    <xf numFmtId="4" fontId="4" fillId="0" borderId="0" xfId="0" applyNumberFormat="1" applyFont="1" applyFill="1"/>
    <xf numFmtId="0" fontId="32" fillId="0" borderId="8" xfId="0" applyFont="1" applyFill="1" applyBorder="1" applyAlignment="1">
      <alignment horizontal="right"/>
    </xf>
    <xf numFmtId="0" fontId="32" fillId="0" borderId="8" xfId="6" applyNumberFormat="1" applyFont="1" applyFill="1" applyBorder="1" applyAlignment="1" applyProtection="1">
      <alignment vertical="center" wrapText="1"/>
    </xf>
    <xf numFmtId="0" fontId="32" fillId="0" borderId="8" xfId="0" applyFont="1" applyFill="1" applyBorder="1" applyAlignment="1">
      <alignment horizontal="center" vertical="center" wrapText="1"/>
    </xf>
    <xf numFmtId="164" fontId="33" fillId="0" borderId="8" xfId="0" applyNumberFormat="1" applyFont="1" applyFill="1" applyBorder="1" applyAlignment="1">
      <alignment horizontal="center" vertical="center" wrapText="1"/>
    </xf>
    <xf numFmtId="0" fontId="33" fillId="0" borderId="8" xfId="0" applyNumberFormat="1" applyFont="1" applyFill="1" applyBorder="1" applyAlignment="1">
      <alignment horizontal="left" vertical="top"/>
    </xf>
    <xf numFmtId="3" fontId="34" fillId="0" borderId="15" xfId="0" applyNumberFormat="1" applyFont="1" applyFill="1" applyBorder="1"/>
    <xf numFmtId="10" fontId="34" fillId="0" borderId="0" xfId="2" applyNumberFormat="1" applyFont="1" applyFill="1"/>
    <xf numFmtId="0" fontId="33" fillId="0" borderId="0" xfId="0" applyFont="1" applyFill="1"/>
    <xf numFmtId="0" fontId="33" fillId="0" borderId="0" xfId="0" applyFont="1"/>
    <xf numFmtId="0" fontId="32" fillId="0" borderId="8" xfId="0" applyFont="1" applyFill="1" applyBorder="1" applyAlignment="1">
      <alignment horizontal="right" vertical="center"/>
    </xf>
    <xf numFmtId="0" fontId="30" fillId="0" borderId="0" xfId="0" applyFont="1" applyFill="1"/>
    <xf numFmtId="0" fontId="30" fillId="0" borderId="0" xfId="0" applyFont="1" applyFill="1" applyAlignment="1">
      <alignment vertical="top" wrapText="1"/>
    </xf>
    <xf numFmtId="164" fontId="35" fillId="0" borderId="0" xfId="0" applyNumberFormat="1" applyFont="1" applyFill="1"/>
    <xf numFmtId="0" fontId="35" fillId="0" borderId="0" xfId="0" applyFont="1"/>
    <xf numFmtId="4" fontId="27" fillId="0" borderId="0" xfId="0" applyNumberFormat="1" applyFont="1" applyFill="1"/>
    <xf numFmtId="164" fontId="27" fillId="0" borderId="0" xfId="0" applyNumberFormat="1" applyFont="1" applyFill="1"/>
    <xf numFmtId="49" fontId="30" fillId="0" borderId="8" xfId="5" applyNumberFormat="1" applyFont="1" applyFill="1" applyBorder="1">
      <alignment horizontal="center" vertical="center" wrapText="1"/>
    </xf>
    <xf numFmtId="0" fontId="30" fillId="0" borderId="8" xfId="5" applyFont="1" applyFill="1" applyBorder="1" applyAlignment="1">
      <alignment horizontal="left" vertical="center" wrapText="1"/>
    </xf>
    <xf numFmtId="4" fontId="5" fillId="0" borderId="8" xfId="1" applyNumberFormat="1" applyFont="1" applyFill="1" applyBorder="1" applyAlignment="1">
      <alignment horizontal="center" vertical="center" wrapText="1"/>
    </xf>
    <xf numFmtId="4" fontId="31" fillId="0" borderId="0" xfId="0" applyNumberFormat="1" applyFont="1"/>
    <xf numFmtId="0" fontId="34" fillId="0" borderId="8" xfId="0" applyNumberFormat="1" applyFont="1" applyFill="1" applyBorder="1" applyAlignment="1">
      <alignment horizontal="left" vertical="center" wrapText="1"/>
    </xf>
    <xf numFmtId="0" fontId="36" fillId="0" borderId="8" xfId="5" applyFont="1" applyFill="1" applyBorder="1">
      <alignment horizontal="center" vertical="center" wrapText="1"/>
    </xf>
    <xf numFmtId="0" fontId="3" fillId="3" borderId="8" xfId="7" applyNumberFormat="1" applyFont="1" applyFill="1" applyBorder="1" applyAlignment="1">
      <alignment vertical="center" wrapText="1"/>
    </xf>
    <xf numFmtId="0" fontId="36" fillId="0" borderId="8" xfId="0" applyFont="1" applyFill="1" applyBorder="1" applyAlignment="1">
      <alignment horizontal="center" vertical="center" wrapText="1"/>
    </xf>
    <xf numFmtId="4" fontId="3" fillId="0" borderId="8" xfId="1" applyNumberFormat="1" applyFont="1" applyFill="1" applyBorder="1" applyAlignment="1">
      <alignment horizontal="center" vertical="center"/>
    </xf>
    <xf numFmtId="164" fontId="36" fillId="0" borderId="8" xfId="8" applyNumberFormat="1" applyFont="1" applyFill="1" applyBorder="1" applyAlignment="1">
      <alignment horizontal="left" vertical="center" wrapText="1"/>
    </xf>
    <xf numFmtId="164" fontId="3" fillId="0" borderId="8" xfId="8" applyNumberFormat="1" applyFont="1" applyFill="1" applyBorder="1" applyAlignment="1">
      <alignment horizontal="left" vertical="center" wrapText="1"/>
    </xf>
    <xf numFmtId="0" fontId="3" fillId="0" borderId="8" xfId="0" applyNumberFormat="1" applyFont="1" applyFill="1" applyBorder="1" applyAlignment="1">
      <alignment vertical="center" wrapText="1"/>
    </xf>
    <xf numFmtId="0" fontId="15" fillId="0" borderId="8" xfId="7" applyNumberFormat="1" applyFont="1" applyFill="1" applyBorder="1" applyAlignment="1">
      <alignment vertical="center" wrapText="1"/>
    </xf>
    <xf numFmtId="0" fontId="18" fillId="0" borderId="17" xfId="7" applyNumberFormat="1" applyFont="1" applyFill="1" applyBorder="1" applyAlignment="1">
      <alignment horizontal="right" vertical="center" wrapText="1"/>
    </xf>
    <xf numFmtId="4" fontId="18" fillId="0" borderId="8" xfId="1" applyNumberFormat="1" applyFont="1" applyFill="1" applyBorder="1" applyAlignment="1">
      <alignment horizontal="center" vertical="center"/>
    </xf>
    <xf numFmtId="0" fontId="18" fillId="0" borderId="8" xfId="7" applyNumberFormat="1" applyFont="1" applyFill="1" applyBorder="1" applyAlignment="1">
      <alignment horizontal="right" vertical="center" wrapText="1"/>
    </xf>
    <xf numFmtId="4" fontId="38" fillId="0" borderId="8" xfId="1" applyNumberFormat="1" applyFont="1" applyFill="1" applyBorder="1" applyAlignment="1">
      <alignment horizontal="center" vertical="center"/>
    </xf>
    <xf numFmtId="0" fontId="39" fillId="0" borderId="9" xfId="0" applyNumberFormat="1" applyFont="1" applyFill="1" applyBorder="1" applyAlignment="1">
      <alignment horizontal="left" vertical="center" wrapText="1"/>
    </xf>
    <xf numFmtId="2" fontId="0" fillId="0" borderId="0" xfId="0" applyNumberFormat="1"/>
    <xf numFmtId="0" fontId="16" fillId="0" borderId="1"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22" fillId="0" borderId="0" xfId="0" applyFont="1" applyAlignment="1">
      <alignment horizontal="justify" wrapText="1"/>
    </xf>
    <xf numFmtId="0" fontId="4" fillId="0" borderId="0" xfId="0" applyFont="1" applyAlignment="1">
      <alignment horizontal="justify"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3" fillId="0" borderId="9"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7" xfId="0" applyNumberFormat="1"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horizontal="center" vertical="center"/>
    </xf>
    <xf numFmtId="0" fontId="26" fillId="0" borderId="0" xfId="0" applyFont="1" applyFill="1" applyAlignment="1">
      <alignment horizontal="left"/>
    </xf>
    <xf numFmtId="0" fontId="8" fillId="0" borderId="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8" xfId="0" applyFont="1" applyBorder="1" applyAlignment="1">
      <alignment horizontal="center" vertical="center" wrapText="1"/>
    </xf>
  </cellXfs>
  <cellStyles count="9">
    <cellStyle name="ЗаголовокСтолбца" xfId="5"/>
    <cellStyle name="Обычный" xfId="0" builtinId="0"/>
    <cellStyle name="Обычный 2" xfId="6"/>
    <cellStyle name="Обычный 2 48" xfId="7"/>
    <cellStyle name="Процентный" xfId="2" builtinId="5"/>
    <cellStyle name="Финансовый" xfId="1" builtinId="3"/>
    <cellStyle name="Финансовый 10" xfId="4"/>
    <cellStyle name="Финансовый 2" xfId="3"/>
    <cellStyle name="Формула"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abSelected="1" view="pageBreakPreview" zoomScaleNormal="100" zoomScaleSheetLayoutView="100" workbookViewId="0">
      <selection activeCell="E42" sqref="E42"/>
    </sheetView>
  </sheetViews>
  <sheetFormatPr defaultColWidth="17" defaultRowHeight="15" customHeight="1" x14ac:dyDescent="0.25"/>
  <cols>
    <col min="1" max="1" width="8.42578125" style="6" customWidth="1"/>
    <col min="2" max="2" width="68" style="6" customWidth="1"/>
    <col min="3" max="3" width="8.85546875" style="6" customWidth="1"/>
    <col min="4" max="5" width="14.7109375" style="6" customWidth="1"/>
    <col min="6" max="6" width="57.5703125" style="6" customWidth="1"/>
    <col min="7" max="16384" width="17" style="6"/>
  </cols>
  <sheetData>
    <row r="1" spans="1:6" s="1" customFormat="1" ht="12" customHeight="1" x14ac:dyDescent="0.2">
      <c r="D1" s="1" t="s">
        <v>0</v>
      </c>
    </row>
    <row r="2" spans="1:6" s="1" customFormat="1" ht="12" customHeight="1" x14ac:dyDescent="0.2">
      <c r="D2" s="1" t="s">
        <v>1</v>
      </c>
    </row>
    <row r="3" spans="1:6" s="1" customFormat="1" ht="12" customHeight="1" x14ac:dyDescent="0.2">
      <c r="D3" s="1" t="s">
        <v>2</v>
      </c>
    </row>
    <row r="4" spans="1:6" s="3" customFormat="1" ht="14.25" customHeight="1" x14ac:dyDescent="0.25">
      <c r="B4" s="4" t="s">
        <v>3</v>
      </c>
      <c r="C4" s="5"/>
      <c r="D4" s="5"/>
      <c r="E4" s="5"/>
      <c r="F4" s="5"/>
    </row>
    <row r="5" spans="1:6" s="3" customFormat="1" ht="14.25" customHeight="1" x14ac:dyDescent="0.25">
      <c r="B5" s="4" t="s">
        <v>4</v>
      </c>
      <c r="C5" s="5"/>
      <c r="D5" s="5"/>
      <c r="E5" s="5"/>
      <c r="F5" s="5"/>
    </row>
    <row r="6" spans="1:6" s="3" customFormat="1" ht="14.25" customHeight="1" x14ac:dyDescent="0.25">
      <c r="B6" s="4" t="s">
        <v>5</v>
      </c>
      <c r="C6" s="5"/>
      <c r="D6" s="5"/>
      <c r="E6" s="5"/>
      <c r="F6" s="5"/>
    </row>
    <row r="7" spans="1:6" s="3" customFormat="1" ht="14.25" customHeight="1" x14ac:dyDescent="0.25">
      <c r="B7" s="4" t="s">
        <v>6</v>
      </c>
      <c r="C7" s="5"/>
      <c r="D7" s="5"/>
      <c r="E7" s="5"/>
      <c r="F7" s="5"/>
    </row>
    <row r="8" spans="1:6" ht="21" customHeight="1" x14ac:dyDescent="0.25">
      <c r="D8" s="7"/>
      <c r="E8" s="7"/>
      <c r="F8" s="7"/>
    </row>
    <row r="9" spans="1:6" ht="15.75" x14ac:dyDescent="0.25">
      <c r="A9" s="8" t="s">
        <v>7</v>
      </c>
      <c r="D9" s="7"/>
      <c r="F9" s="7"/>
    </row>
    <row r="10" spans="1:6" ht="15.75" x14ac:dyDescent="0.25">
      <c r="A10" s="8" t="s">
        <v>8</v>
      </c>
      <c r="D10" s="7"/>
      <c r="E10" s="7"/>
      <c r="F10" s="7"/>
    </row>
    <row r="11" spans="1:6" ht="15.75" x14ac:dyDescent="0.25">
      <c r="A11" s="8" t="s">
        <v>9</v>
      </c>
      <c r="D11" s="7"/>
      <c r="E11" s="7"/>
      <c r="F11" s="9"/>
    </row>
    <row r="12" spans="1:6" ht="15.75" x14ac:dyDescent="0.25">
      <c r="A12" s="8" t="s">
        <v>10</v>
      </c>
      <c r="D12" s="10"/>
      <c r="E12" s="11"/>
      <c r="F12" s="12"/>
    </row>
    <row r="13" spans="1:6" s="13" customFormat="1" ht="13.5" x14ac:dyDescent="0.2">
      <c r="A13" s="134" t="s">
        <v>11</v>
      </c>
      <c r="B13" s="136"/>
      <c r="C13" s="134" t="s">
        <v>12</v>
      </c>
      <c r="D13" s="138">
        <v>2022</v>
      </c>
      <c r="E13" s="139"/>
      <c r="F13" s="134" t="s">
        <v>13</v>
      </c>
    </row>
    <row r="14" spans="1:6" s="13" customFormat="1" ht="16.5" x14ac:dyDescent="0.2">
      <c r="A14" s="135"/>
      <c r="B14" s="137"/>
      <c r="C14" s="135"/>
      <c r="D14" s="14" t="s">
        <v>14</v>
      </c>
      <c r="E14" s="15" t="s">
        <v>15</v>
      </c>
      <c r="F14" s="140"/>
    </row>
    <row r="15" spans="1:6" s="13" customFormat="1" ht="15" customHeight="1" x14ac:dyDescent="0.2">
      <c r="A15" s="16" t="s">
        <v>16</v>
      </c>
      <c r="B15" s="17" t="s">
        <v>17</v>
      </c>
      <c r="C15" s="18" t="s">
        <v>18</v>
      </c>
      <c r="D15" s="18" t="s">
        <v>18</v>
      </c>
      <c r="E15" s="18" t="s">
        <v>18</v>
      </c>
      <c r="F15" s="19" t="s">
        <v>18</v>
      </c>
    </row>
    <row r="16" spans="1:6" s="13" customFormat="1" ht="70.5" customHeight="1" x14ac:dyDescent="0.2">
      <c r="A16" s="20" t="s">
        <v>19</v>
      </c>
      <c r="B16" s="21" t="s">
        <v>20</v>
      </c>
      <c r="C16" s="22" t="s">
        <v>21</v>
      </c>
      <c r="D16" s="23">
        <f>D17+D31+D45</f>
        <v>2226178.3591765165</v>
      </c>
      <c r="E16" s="24">
        <v>2088120.3153300001</v>
      </c>
      <c r="F16" s="25" t="s">
        <v>22</v>
      </c>
    </row>
    <row r="17" spans="1:6" s="28" customFormat="1" ht="15.75" customHeight="1" x14ac:dyDescent="0.2">
      <c r="A17" s="20" t="s">
        <v>23</v>
      </c>
      <c r="B17" s="21" t="s">
        <v>24</v>
      </c>
      <c r="C17" s="22" t="s">
        <v>21</v>
      </c>
      <c r="D17" s="26">
        <f>D18+D23+D25</f>
        <v>864725.18868332333</v>
      </c>
      <c r="E17" s="26">
        <f>E18+E23+E25</f>
        <v>993034.38390000002</v>
      </c>
      <c r="F17" s="27"/>
    </row>
    <row r="18" spans="1:6" s="13" customFormat="1" ht="18.75" customHeight="1" x14ac:dyDescent="0.2">
      <c r="A18" s="29" t="s">
        <v>25</v>
      </c>
      <c r="B18" s="17" t="s">
        <v>26</v>
      </c>
      <c r="C18" s="18" t="s">
        <v>21</v>
      </c>
      <c r="D18" s="30">
        <f>SUM(D19,D21)</f>
        <v>104825.10075942594</v>
      </c>
      <c r="E18" s="30">
        <f>SUM(E19,E21)</f>
        <v>136225.14147</v>
      </c>
      <c r="F18" s="31"/>
    </row>
    <row r="19" spans="1:6" s="13" customFormat="1" ht="18.75" customHeight="1" x14ac:dyDescent="0.2">
      <c r="A19" s="29" t="s">
        <v>27</v>
      </c>
      <c r="B19" s="17" t="s">
        <v>28</v>
      </c>
      <c r="C19" s="18" t="s">
        <v>21</v>
      </c>
      <c r="D19" s="30">
        <v>96119.85722965491</v>
      </c>
      <c r="E19" s="30">
        <v>122324.47996</v>
      </c>
      <c r="F19" s="130" t="s">
        <v>29</v>
      </c>
    </row>
    <row r="20" spans="1:6" s="13" customFormat="1" ht="63.75" customHeight="1" x14ac:dyDescent="0.2">
      <c r="A20" s="29" t="s">
        <v>30</v>
      </c>
      <c r="B20" s="17" t="s">
        <v>31</v>
      </c>
      <c r="C20" s="18" t="s">
        <v>21</v>
      </c>
      <c r="D20" s="30">
        <f>(50328.2401217625+261.1458)*1.02192303950739*1.02641036409566*1.04400535780308</f>
        <v>55398.927162447588</v>
      </c>
      <c r="E20" s="30">
        <v>64854.740129999998</v>
      </c>
      <c r="F20" s="131"/>
    </row>
    <row r="21" spans="1:6" s="13" customFormat="1" ht="78" customHeight="1" x14ac:dyDescent="0.2">
      <c r="A21" s="29" t="s">
        <v>32</v>
      </c>
      <c r="B21" s="17" t="s">
        <v>33</v>
      </c>
      <c r="C21" s="18" t="s">
        <v>21</v>
      </c>
      <c r="D21" s="30">
        <v>8705.2435297710308</v>
      </c>
      <c r="E21" s="30">
        <v>13900.661510000002</v>
      </c>
      <c r="F21" s="32" t="s">
        <v>34</v>
      </c>
    </row>
    <row r="22" spans="1:6" s="13" customFormat="1" ht="42" customHeight="1" x14ac:dyDescent="0.2">
      <c r="A22" s="29" t="s">
        <v>35</v>
      </c>
      <c r="B22" s="17" t="s">
        <v>36</v>
      </c>
      <c r="C22" s="18" t="s">
        <v>21</v>
      </c>
      <c r="D22" s="30">
        <f>(5267.63609017609+840.5611+484.0739)*1.02192303950739*1.02641036409566*1.04400535780308</f>
        <v>7218.9993870368507</v>
      </c>
      <c r="E22" s="30">
        <v>9326.8360200000006</v>
      </c>
      <c r="F22" s="32" t="s">
        <v>37</v>
      </c>
    </row>
    <row r="23" spans="1:6" s="13" customFormat="1" ht="13.5" x14ac:dyDescent="0.2">
      <c r="A23" s="29" t="s">
        <v>38</v>
      </c>
      <c r="B23" s="17" t="s">
        <v>39</v>
      </c>
      <c r="C23" s="18" t="s">
        <v>21</v>
      </c>
      <c r="D23" s="30">
        <v>609951.51462562662</v>
      </c>
      <c r="E23" s="30">
        <v>645380.66128</v>
      </c>
      <c r="F23" s="33"/>
    </row>
    <row r="24" spans="1:6" s="13" customFormat="1" ht="65.25" customHeight="1" x14ac:dyDescent="0.2">
      <c r="A24" s="29" t="s">
        <v>40</v>
      </c>
      <c r="B24" s="17" t="s">
        <v>36</v>
      </c>
      <c r="C24" s="18" t="s">
        <v>21</v>
      </c>
      <c r="D24" s="30">
        <f>24178.3466183327*1.02192303950739*1.02641036409566*1.04400535780308</f>
        <v>26476.986008268952</v>
      </c>
      <c r="E24" s="30">
        <v>44026.34994</v>
      </c>
      <c r="F24" s="32" t="s">
        <v>41</v>
      </c>
    </row>
    <row r="25" spans="1:6" s="13" customFormat="1" ht="13.5" x14ac:dyDescent="0.2">
      <c r="A25" s="29" t="s">
        <v>42</v>
      </c>
      <c r="B25" s="17" t="s">
        <v>43</v>
      </c>
      <c r="C25" s="18" t="s">
        <v>21</v>
      </c>
      <c r="D25" s="30">
        <f>D26+D28</f>
        <v>149948.57329827081</v>
      </c>
      <c r="E25" s="30">
        <f>E26+E28</f>
        <v>211428.58114999993</v>
      </c>
      <c r="F25" s="25"/>
    </row>
    <row r="26" spans="1:6" s="13" customFormat="1" ht="40.5" customHeight="1" x14ac:dyDescent="0.2">
      <c r="A26" s="29" t="s">
        <v>44</v>
      </c>
      <c r="B26" s="17" t="s">
        <v>45</v>
      </c>
      <c r="C26" s="18" t="s">
        <v>21</v>
      </c>
      <c r="D26" s="30">
        <v>18029.357126032504</v>
      </c>
      <c r="E26" s="30">
        <v>26530.578750000001</v>
      </c>
      <c r="F26" s="25" t="s">
        <v>46</v>
      </c>
    </row>
    <row r="27" spans="1:6" s="13" customFormat="1" ht="15" customHeight="1" x14ac:dyDescent="0.2">
      <c r="A27" s="29" t="s">
        <v>47</v>
      </c>
      <c r="B27" s="17" t="s">
        <v>48</v>
      </c>
      <c r="C27" s="18" t="s">
        <v>21</v>
      </c>
      <c r="D27" s="30"/>
      <c r="E27" s="30"/>
      <c r="F27" s="34"/>
    </row>
    <row r="28" spans="1:6" s="13" customFormat="1" ht="13.5" x14ac:dyDescent="0.2">
      <c r="A28" s="29" t="s">
        <v>49</v>
      </c>
      <c r="B28" s="17" t="s">
        <v>50</v>
      </c>
      <c r="C28" s="18" t="s">
        <v>21</v>
      </c>
      <c r="D28" s="30">
        <v>131919.21617223832</v>
      </c>
      <c r="E28" s="30">
        <v>184898.00239999994</v>
      </c>
      <c r="F28" s="34" t="s">
        <v>51</v>
      </c>
    </row>
    <row r="29" spans="1:6" s="13" customFormat="1" ht="36.75" customHeight="1" x14ac:dyDescent="0.2">
      <c r="A29" s="29" t="s">
        <v>52</v>
      </c>
      <c r="B29" s="17" t="s">
        <v>53</v>
      </c>
      <c r="C29" s="18" t="s">
        <v>21</v>
      </c>
      <c r="D29" s="30">
        <v>0</v>
      </c>
      <c r="E29" s="30">
        <v>0</v>
      </c>
      <c r="F29" s="34"/>
    </row>
    <row r="30" spans="1:6" s="13" customFormat="1" ht="16.5" customHeight="1" x14ac:dyDescent="0.2">
      <c r="A30" s="29" t="s">
        <v>54</v>
      </c>
      <c r="B30" s="17" t="s">
        <v>55</v>
      </c>
      <c r="C30" s="18" t="s">
        <v>21</v>
      </c>
      <c r="D30" s="35"/>
      <c r="E30" s="35"/>
      <c r="F30" s="34"/>
    </row>
    <row r="31" spans="1:6" s="28" customFormat="1" ht="21.75" customHeight="1" x14ac:dyDescent="0.2">
      <c r="A31" s="20" t="s">
        <v>56</v>
      </c>
      <c r="B31" s="21" t="s">
        <v>57</v>
      </c>
      <c r="C31" s="22" t="s">
        <v>21</v>
      </c>
      <c r="D31" s="36">
        <f>SUM(D32:D41)+D43+D44</f>
        <v>894580.41596263938</v>
      </c>
      <c r="E31" s="36">
        <f>SUM(E32:E41)+E43+E44</f>
        <v>730965.07616683084</v>
      </c>
      <c r="F31" s="27"/>
    </row>
    <row r="32" spans="1:6" s="13" customFormat="1" ht="109.5" customHeight="1" x14ac:dyDescent="0.2">
      <c r="A32" s="29" t="s">
        <v>58</v>
      </c>
      <c r="B32" s="17" t="s">
        <v>59</v>
      </c>
      <c r="C32" s="18" t="s">
        <v>21</v>
      </c>
      <c r="D32" s="30">
        <v>299189.26954378193</v>
      </c>
      <c r="E32" s="30">
        <v>265740.28168000001</v>
      </c>
      <c r="F32" s="25" t="s">
        <v>60</v>
      </c>
    </row>
    <row r="33" spans="1:6" s="13" customFormat="1" ht="36" customHeight="1" x14ac:dyDescent="0.2">
      <c r="A33" s="29" t="s">
        <v>61</v>
      </c>
      <c r="B33" s="17" t="s">
        <v>62</v>
      </c>
      <c r="C33" s="18" t="s">
        <v>21</v>
      </c>
      <c r="D33" s="30">
        <v>0</v>
      </c>
      <c r="E33" s="30">
        <v>0</v>
      </c>
      <c r="F33" s="34"/>
    </row>
    <row r="34" spans="1:6" s="13" customFormat="1" ht="25.5" x14ac:dyDescent="0.2">
      <c r="A34" s="29" t="s">
        <v>63</v>
      </c>
      <c r="B34" s="17" t="s">
        <v>64</v>
      </c>
      <c r="C34" s="18" t="s">
        <v>21</v>
      </c>
      <c r="D34" s="30">
        <v>344.84</v>
      </c>
      <c r="E34" s="30">
        <v>2840.6516700000002</v>
      </c>
      <c r="F34" s="37" t="s">
        <v>65</v>
      </c>
    </row>
    <row r="35" spans="1:6" s="13" customFormat="1" ht="15" customHeight="1" x14ac:dyDescent="0.2">
      <c r="A35" s="29" t="s">
        <v>66</v>
      </c>
      <c r="B35" s="17" t="s">
        <v>67</v>
      </c>
      <c r="C35" s="18" t="s">
        <v>21</v>
      </c>
      <c r="D35" s="30">
        <v>185425.26044619048</v>
      </c>
      <c r="E35" s="30">
        <v>195785.40021999998</v>
      </c>
      <c r="F35" s="34"/>
    </row>
    <row r="36" spans="1:6" s="13" customFormat="1" ht="45" customHeight="1" x14ac:dyDescent="0.2">
      <c r="A36" s="29" t="s">
        <v>68</v>
      </c>
      <c r="B36" s="17" t="s">
        <v>69</v>
      </c>
      <c r="C36" s="18" t="s">
        <v>21</v>
      </c>
      <c r="D36" s="30">
        <v>0</v>
      </c>
      <c r="E36" s="30">
        <v>0</v>
      </c>
      <c r="F36" s="34"/>
    </row>
    <row r="37" spans="1:6" s="13" customFormat="1" ht="87" customHeight="1" x14ac:dyDescent="0.2">
      <c r="A37" s="29" t="s">
        <v>70</v>
      </c>
      <c r="B37" s="17" t="s">
        <v>71</v>
      </c>
      <c r="C37" s="18" t="s">
        <v>21</v>
      </c>
      <c r="D37" s="30">
        <v>318809.01683009032</v>
      </c>
      <c r="E37" s="30">
        <v>28508.283929999998</v>
      </c>
      <c r="F37" s="25" t="s">
        <v>72</v>
      </c>
    </row>
    <row r="38" spans="1:6" s="13" customFormat="1" ht="15" customHeight="1" x14ac:dyDescent="0.2">
      <c r="A38" s="29" t="s">
        <v>73</v>
      </c>
      <c r="B38" s="17" t="s">
        <v>74</v>
      </c>
      <c r="C38" s="18" t="s">
        <v>21</v>
      </c>
      <c r="D38" s="30">
        <v>0</v>
      </c>
      <c r="E38" s="30">
        <v>0</v>
      </c>
      <c r="F38" s="34"/>
    </row>
    <row r="39" spans="1:6" s="13" customFormat="1" ht="81" customHeight="1" x14ac:dyDescent="0.2">
      <c r="A39" s="29" t="s">
        <v>75</v>
      </c>
      <c r="B39" s="17" t="s">
        <v>76</v>
      </c>
      <c r="C39" s="18" t="s">
        <v>21</v>
      </c>
      <c r="D39" s="30">
        <v>13886.95</v>
      </c>
      <c r="E39" s="30">
        <v>7393.74425886874</v>
      </c>
      <c r="F39" s="25" t="s">
        <v>77</v>
      </c>
    </row>
    <row r="40" spans="1:6" s="13" customFormat="1" ht="74.25" customHeight="1" x14ac:dyDescent="0.2">
      <c r="A40" s="29" t="s">
        <v>78</v>
      </c>
      <c r="B40" s="17" t="s">
        <v>79</v>
      </c>
      <c r="C40" s="18" t="s">
        <v>21</v>
      </c>
      <c r="D40" s="30">
        <v>29860.605142039996</v>
      </c>
      <c r="E40" s="30">
        <v>5190.71443</v>
      </c>
      <c r="F40" s="25" t="s">
        <v>80</v>
      </c>
    </row>
    <row r="41" spans="1:6" s="13" customFormat="1" ht="123" customHeight="1" x14ac:dyDescent="0.2">
      <c r="A41" s="29" t="s">
        <v>81</v>
      </c>
      <c r="B41" s="17" t="s">
        <v>82</v>
      </c>
      <c r="C41" s="18" t="s">
        <v>21</v>
      </c>
      <c r="D41" s="30">
        <v>44614.706210000004</v>
      </c>
      <c r="E41" s="30">
        <v>54491.499547962092</v>
      </c>
      <c r="F41" s="25" t="s">
        <v>83</v>
      </c>
    </row>
    <row r="42" spans="1:6" s="13" customFormat="1" ht="13.5" x14ac:dyDescent="0.2">
      <c r="A42" s="29" t="s">
        <v>84</v>
      </c>
      <c r="B42" s="17" t="s">
        <v>85</v>
      </c>
      <c r="C42" s="18" t="s">
        <v>86</v>
      </c>
      <c r="D42" s="30">
        <v>425</v>
      </c>
      <c r="E42" s="30">
        <v>597</v>
      </c>
      <c r="F42" s="25"/>
    </row>
    <row r="43" spans="1:6" s="13" customFormat="1" ht="63.75" customHeight="1" x14ac:dyDescent="0.2">
      <c r="A43" s="29" t="s">
        <v>87</v>
      </c>
      <c r="B43" s="38" t="s">
        <v>88</v>
      </c>
      <c r="C43" s="18" t="s">
        <v>21</v>
      </c>
      <c r="D43" s="30">
        <v>0</v>
      </c>
      <c r="E43" s="39">
        <v>0</v>
      </c>
      <c r="F43" s="34"/>
    </row>
    <row r="44" spans="1:6" s="13" customFormat="1" ht="17.25" customHeight="1" x14ac:dyDescent="0.2">
      <c r="A44" s="29" t="s">
        <v>89</v>
      </c>
      <c r="B44" s="17" t="s">
        <v>90</v>
      </c>
      <c r="C44" s="18" t="s">
        <v>21</v>
      </c>
      <c r="D44" s="30">
        <f>'Расшифровка прочих расходов'!D31</f>
        <v>2449.7677905366904</v>
      </c>
      <c r="E44" s="30">
        <f>'Расшифровка прочих расходов'!E31</f>
        <v>171014.50042999999</v>
      </c>
      <c r="F44" s="34" t="s">
        <v>91</v>
      </c>
    </row>
    <row r="45" spans="1:6" s="13" customFormat="1" ht="72" customHeight="1" x14ac:dyDescent="0.2">
      <c r="A45" s="29" t="s">
        <v>92</v>
      </c>
      <c r="B45" s="17" t="s">
        <v>93</v>
      </c>
      <c r="C45" s="18" t="s">
        <v>21</v>
      </c>
      <c r="D45" s="30">
        <v>466872.75453055353</v>
      </c>
      <c r="E45" s="30">
        <f>E16-E17-E31</f>
        <v>364120.85526316927</v>
      </c>
      <c r="F45" s="32" t="s">
        <v>94</v>
      </c>
    </row>
    <row r="46" spans="1:6" s="13" customFormat="1" ht="30" customHeight="1" x14ac:dyDescent="0.2">
      <c r="A46" s="29" t="s">
        <v>95</v>
      </c>
      <c r="B46" s="17" t="s">
        <v>96</v>
      </c>
      <c r="C46" s="18" t="s">
        <v>21</v>
      </c>
      <c r="D46" s="39">
        <f>D20+D24+D22</f>
        <v>89094.912557753385</v>
      </c>
      <c r="E46" s="39">
        <f>E20+E24+E22</f>
        <v>118207.92609000001</v>
      </c>
      <c r="F46" s="40"/>
    </row>
    <row r="47" spans="1:6" s="13" customFormat="1" ht="76.5" x14ac:dyDescent="0.2">
      <c r="A47" s="41" t="s">
        <v>97</v>
      </c>
      <c r="B47" s="42" t="s">
        <v>98</v>
      </c>
      <c r="C47" s="43" t="s">
        <v>21</v>
      </c>
      <c r="D47" s="23">
        <v>407274.29671349819</v>
      </c>
      <c r="E47" s="23">
        <v>470495.51280000003</v>
      </c>
      <c r="F47" s="25" t="s">
        <v>99</v>
      </c>
    </row>
    <row r="48" spans="1:6" s="13" customFormat="1" ht="115.5" customHeight="1" x14ac:dyDescent="0.2">
      <c r="A48" s="29" t="s">
        <v>23</v>
      </c>
      <c r="B48" s="17" t="s">
        <v>100</v>
      </c>
      <c r="C48" s="44" t="s">
        <v>101</v>
      </c>
      <c r="D48" s="39">
        <v>128.17099999999999</v>
      </c>
      <c r="E48" s="39">
        <v>194.56707399999999</v>
      </c>
      <c r="F48" s="25" t="s">
        <v>102</v>
      </c>
    </row>
    <row r="49" spans="1:6" s="13" customFormat="1" ht="76.5" customHeight="1" x14ac:dyDescent="0.2">
      <c r="A49" s="29" t="s">
        <v>56</v>
      </c>
      <c r="B49" s="17" t="s">
        <v>103</v>
      </c>
      <c r="C49" s="18" t="s">
        <v>104</v>
      </c>
      <c r="D49" s="39">
        <f>D47/D48</f>
        <v>3177.585387595464</v>
      </c>
      <c r="E49" s="39">
        <f>E47/E48</f>
        <v>2418.1661528198756</v>
      </c>
      <c r="F49" s="25" t="s">
        <v>105</v>
      </c>
    </row>
    <row r="50" spans="1:6" s="13" customFormat="1" ht="46.5" customHeight="1" x14ac:dyDescent="0.2">
      <c r="A50" s="41" t="s">
        <v>106</v>
      </c>
      <c r="B50" s="42" t="s">
        <v>107</v>
      </c>
      <c r="C50" s="43" t="s">
        <v>18</v>
      </c>
      <c r="D50" s="45" t="s">
        <v>18</v>
      </c>
      <c r="E50" s="45" t="s">
        <v>18</v>
      </c>
      <c r="F50" s="46" t="s">
        <v>18</v>
      </c>
    </row>
    <row r="51" spans="1:6" s="13" customFormat="1" ht="20.25" customHeight="1" x14ac:dyDescent="0.2">
      <c r="A51" s="29" t="s">
        <v>19</v>
      </c>
      <c r="B51" s="17" t="s">
        <v>108</v>
      </c>
      <c r="C51" s="18" t="s">
        <v>109</v>
      </c>
      <c r="D51" s="39"/>
      <c r="E51" s="47">
        <v>81769</v>
      </c>
      <c r="F51" s="25"/>
    </row>
    <row r="52" spans="1:6" s="13" customFormat="1" ht="18" customHeight="1" x14ac:dyDescent="0.2">
      <c r="A52" s="29" t="s">
        <v>110</v>
      </c>
      <c r="B52" s="17" t="s">
        <v>111</v>
      </c>
      <c r="C52" s="18" t="s">
        <v>112</v>
      </c>
      <c r="D52" s="48" t="s">
        <v>18</v>
      </c>
      <c r="E52" s="23">
        <f>SUM(E53:E56)</f>
        <v>1659.22</v>
      </c>
      <c r="F52" s="25"/>
    </row>
    <row r="53" spans="1:6" s="13" customFormat="1" ht="23.25" customHeight="1" x14ac:dyDescent="0.2">
      <c r="A53" s="29" t="s">
        <v>113</v>
      </c>
      <c r="B53" s="34" t="s">
        <v>114</v>
      </c>
      <c r="C53" s="18" t="s">
        <v>112</v>
      </c>
      <c r="D53" s="48" t="s">
        <v>18</v>
      </c>
      <c r="E53" s="39">
        <v>1041.5</v>
      </c>
      <c r="F53" s="25"/>
    </row>
    <row r="54" spans="1:6" s="13" customFormat="1" ht="25.5" customHeight="1" x14ac:dyDescent="0.2">
      <c r="A54" s="29" t="s">
        <v>115</v>
      </c>
      <c r="B54" s="34" t="s">
        <v>116</v>
      </c>
      <c r="C54" s="18" t="s">
        <v>112</v>
      </c>
      <c r="D54" s="48" t="s">
        <v>18</v>
      </c>
      <c r="E54" s="39">
        <v>200.5</v>
      </c>
      <c r="F54" s="25"/>
    </row>
    <row r="55" spans="1:6" s="13" customFormat="1" ht="27" customHeight="1" x14ac:dyDescent="0.2">
      <c r="A55" s="29" t="s">
        <v>117</v>
      </c>
      <c r="B55" s="34" t="s">
        <v>118</v>
      </c>
      <c r="C55" s="18" t="s">
        <v>112</v>
      </c>
      <c r="D55" s="48" t="s">
        <v>18</v>
      </c>
      <c r="E55" s="39">
        <v>417.22</v>
      </c>
      <c r="F55" s="25"/>
    </row>
    <row r="56" spans="1:6" s="13" customFormat="1" ht="25.5" customHeight="1" x14ac:dyDescent="0.2">
      <c r="A56" s="29" t="s">
        <v>119</v>
      </c>
      <c r="B56" s="34" t="s">
        <v>120</v>
      </c>
      <c r="C56" s="18" t="s">
        <v>112</v>
      </c>
      <c r="D56" s="48" t="s">
        <v>18</v>
      </c>
      <c r="E56" s="30">
        <v>0</v>
      </c>
      <c r="F56" s="25"/>
    </row>
    <row r="57" spans="1:6" s="13" customFormat="1" ht="22.5" customHeight="1" x14ac:dyDescent="0.2">
      <c r="A57" s="29" t="s">
        <v>121</v>
      </c>
      <c r="B57" s="17" t="s">
        <v>122</v>
      </c>
      <c r="C57" s="18" t="s">
        <v>123</v>
      </c>
      <c r="D57" s="23">
        <f>SUM(D58:D61)</f>
        <v>26871.677999999996</v>
      </c>
      <c r="E57" s="23">
        <f>SUM(E58:E61)</f>
        <v>26853.064699999995</v>
      </c>
      <c r="F57" s="49"/>
    </row>
    <row r="58" spans="1:6" s="13" customFormat="1" ht="24" customHeight="1" x14ac:dyDescent="0.2">
      <c r="A58" s="29" t="s">
        <v>124</v>
      </c>
      <c r="B58" s="34" t="s">
        <v>125</v>
      </c>
      <c r="C58" s="18" t="s">
        <v>123</v>
      </c>
      <c r="D58" s="39">
        <v>3013.5810000000001</v>
      </c>
      <c r="E58" s="39">
        <v>2951.0011999999997</v>
      </c>
      <c r="F58" s="25"/>
    </row>
    <row r="59" spans="1:6" s="13" customFormat="1" ht="24" customHeight="1" x14ac:dyDescent="0.2">
      <c r="A59" s="29" t="s">
        <v>126</v>
      </c>
      <c r="B59" s="34" t="s">
        <v>127</v>
      </c>
      <c r="C59" s="18" t="s">
        <v>123</v>
      </c>
      <c r="D59" s="39">
        <v>2504.9870000000001</v>
      </c>
      <c r="E59" s="39">
        <v>2446.2869999999998</v>
      </c>
      <c r="F59" s="25"/>
    </row>
    <row r="60" spans="1:6" s="13" customFormat="1" ht="24" customHeight="1" x14ac:dyDescent="0.2">
      <c r="A60" s="29" t="s">
        <v>128</v>
      </c>
      <c r="B60" s="34" t="s">
        <v>129</v>
      </c>
      <c r="C60" s="18" t="s">
        <v>123</v>
      </c>
      <c r="D60" s="39">
        <f>17357.546-D59</f>
        <v>14852.558999999997</v>
      </c>
      <c r="E60" s="39">
        <f>17358.1965-E59</f>
        <v>14911.909499999998</v>
      </c>
      <c r="F60" s="25"/>
    </row>
    <row r="61" spans="1:6" s="13" customFormat="1" ht="24" customHeight="1" x14ac:dyDescent="0.2">
      <c r="A61" s="29" t="s">
        <v>130</v>
      </c>
      <c r="B61" s="34" t="s">
        <v>131</v>
      </c>
      <c r="C61" s="18" t="s">
        <v>123</v>
      </c>
      <c r="D61" s="39">
        <v>6500.5510000000004</v>
      </c>
      <c r="E61" s="39">
        <v>6543.8670000000002</v>
      </c>
      <c r="F61" s="25"/>
    </row>
    <row r="62" spans="1:6" s="13" customFormat="1" ht="15.75" customHeight="1" x14ac:dyDescent="0.2">
      <c r="A62" s="29" t="s">
        <v>132</v>
      </c>
      <c r="B62" s="17" t="s">
        <v>133</v>
      </c>
      <c r="C62" s="18" t="s">
        <v>123</v>
      </c>
      <c r="D62" s="23">
        <f>SUM(D63:D66)</f>
        <v>29626.14</v>
      </c>
      <c r="E62" s="23">
        <f>SUM(E63:E66)</f>
        <v>29996.3</v>
      </c>
      <c r="F62" s="25"/>
    </row>
    <row r="63" spans="1:6" s="13" customFormat="1" ht="25.5" x14ac:dyDescent="0.2">
      <c r="A63" s="29" t="s">
        <v>134</v>
      </c>
      <c r="B63" s="34" t="s">
        <v>135</v>
      </c>
      <c r="C63" s="18" t="s">
        <v>123</v>
      </c>
      <c r="D63" s="39">
        <v>7666.7</v>
      </c>
      <c r="E63" s="39">
        <v>7815.3</v>
      </c>
      <c r="F63" s="25"/>
    </row>
    <row r="64" spans="1:6" s="13" customFormat="1" ht="25.5" x14ac:dyDescent="0.2">
      <c r="A64" s="29" t="s">
        <v>136</v>
      </c>
      <c r="B64" s="34" t="s">
        <v>137</v>
      </c>
      <c r="C64" s="18" t="s">
        <v>123</v>
      </c>
      <c r="D64" s="39">
        <v>6937.5000000000009</v>
      </c>
      <c r="E64" s="39">
        <v>7040.7000000000007</v>
      </c>
      <c r="F64" s="25"/>
    </row>
    <row r="65" spans="1:6" s="13" customFormat="1" ht="25.5" x14ac:dyDescent="0.2">
      <c r="A65" s="29" t="s">
        <v>138</v>
      </c>
      <c r="B65" s="34" t="s">
        <v>139</v>
      </c>
      <c r="C65" s="18" t="s">
        <v>123</v>
      </c>
      <c r="D65" s="39">
        <v>15021.939999999999</v>
      </c>
      <c r="E65" s="39">
        <v>15140.3</v>
      </c>
      <c r="F65" s="25"/>
    </row>
    <row r="66" spans="1:6" s="13" customFormat="1" ht="25.5" x14ac:dyDescent="0.2">
      <c r="A66" s="29" t="s">
        <v>140</v>
      </c>
      <c r="B66" s="34" t="s">
        <v>141</v>
      </c>
      <c r="C66" s="18" t="s">
        <v>123</v>
      </c>
      <c r="D66" s="39">
        <v>0</v>
      </c>
      <c r="E66" s="39">
        <v>0</v>
      </c>
      <c r="F66" s="25"/>
    </row>
    <row r="67" spans="1:6" s="13" customFormat="1" ht="21" customHeight="1" x14ac:dyDescent="0.2">
      <c r="A67" s="29" t="s">
        <v>142</v>
      </c>
      <c r="B67" s="17" t="s">
        <v>143</v>
      </c>
      <c r="C67" s="18" t="s">
        <v>144</v>
      </c>
      <c r="D67" s="23">
        <f>SUM(D68:D71)</f>
        <v>20564.57</v>
      </c>
      <c r="E67" s="23">
        <f>SUM(E68:E71)</f>
        <v>20590.396000000004</v>
      </c>
      <c r="F67" s="50"/>
    </row>
    <row r="68" spans="1:6" s="13" customFormat="1" ht="15" customHeight="1" x14ac:dyDescent="0.2">
      <c r="A68" s="29" t="s">
        <v>145</v>
      </c>
      <c r="B68" s="34" t="s">
        <v>146</v>
      </c>
      <c r="C68" s="18" t="s">
        <v>144</v>
      </c>
      <c r="D68" s="39">
        <v>2220.11</v>
      </c>
      <c r="E68" s="39">
        <v>2190.5010000000002</v>
      </c>
      <c r="F68" s="51"/>
    </row>
    <row r="69" spans="1:6" s="13" customFormat="1" ht="15" customHeight="1" x14ac:dyDescent="0.2">
      <c r="A69" s="29" t="s">
        <v>147</v>
      </c>
      <c r="B69" s="34" t="s">
        <v>148</v>
      </c>
      <c r="C69" s="18" t="s">
        <v>144</v>
      </c>
      <c r="D69" s="39">
        <v>1948.1</v>
      </c>
      <c r="E69" s="39">
        <v>1915.83</v>
      </c>
      <c r="F69" s="51"/>
    </row>
    <row r="70" spans="1:6" s="13" customFormat="1" ht="15" customHeight="1" x14ac:dyDescent="0.2">
      <c r="A70" s="29" t="s">
        <v>149</v>
      </c>
      <c r="B70" s="34" t="s">
        <v>150</v>
      </c>
      <c r="C70" s="18" t="s">
        <v>144</v>
      </c>
      <c r="D70" s="39">
        <f>14570.93-D69</f>
        <v>12622.83</v>
      </c>
      <c r="E70" s="39">
        <f>14596.888-E69</f>
        <v>12681.058000000001</v>
      </c>
      <c r="F70" s="51"/>
    </row>
    <row r="71" spans="1:6" s="13" customFormat="1" ht="15" customHeight="1" x14ac:dyDescent="0.2">
      <c r="A71" s="29" t="s">
        <v>151</v>
      </c>
      <c r="B71" s="34" t="s">
        <v>152</v>
      </c>
      <c r="C71" s="18" t="s">
        <v>144</v>
      </c>
      <c r="D71" s="39">
        <v>3773.53</v>
      </c>
      <c r="E71" s="39">
        <v>3803.0070000000001</v>
      </c>
      <c r="F71" s="51"/>
    </row>
    <row r="72" spans="1:6" s="13" customFormat="1" ht="15" customHeight="1" x14ac:dyDescent="0.2">
      <c r="A72" s="29" t="s">
        <v>153</v>
      </c>
      <c r="B72" s="17" t="s">
        <v>154</v>
      </c>
      <c r="C72" s="18" t="s">
        <v>155</v>
      </c>
      <c r="D72" s="52">
        <f>(100.28+101.08)/D67</f>
        <v>9.791597879265165E-3</v>
      </c>
      <c r="E72" s="52">
        <f>(100.191+100.81)/E67</f>
        <v>9.7618812187973449E-3</v>
      </c>
      <c r="F72" s="53"/>
    </row>
    <row r="73" spans="1:6" s="13" customFormat="1" ht="18.75" customHeight="1" x14ac:dyDescent="0.2">
      <c r="A73" s="29" t="s">
        <v>156</v>
      </c>
      <c r="B73" s="17" t="s">
        <v>157</v>
      </c>
      <c r="C73" s="18" t="s">
        <v>21</v>
      </c>
      <c r="D73" s="39">
        <v>565649.91527999996</v>
      </c>
      <c r="E73" s="39">
        <v>573250.16786000005</v>
      </c>
      <c r="F73" s="50"/>
    </row>
    <row r="74" spans="1:6" s="13" customFormat="1" ht="18" customHeight="1" x14ac:dyDescent="0.2">
      <c r="A74" s="29" t="s">
        <v>158</v>
      </c>
      <c r="B74" s="17" t="s">
        <v>159</v>
      </c>
      <c r="C74" s="18" t="s">
        <v>21</v>
      </c>
      <c r="D74" s="54">
        <v>565649.91527999996</v>
      </c>
      <c r="E74" s="54">
        <v>565154.79709000001</v>
      </c>
      <c r="F74" s="50"/>
    </row>
    <row r="75" spans="1:6" s="13" customFormat="1" ht="45.75" customHeight="1" x14ac:dyDescent="0.2">
      <c r="A75" s="29" t="s">
        <v>160</v>
      </c>
      <c r="B75" s="17" t="s">
        <v>161</v>
      </c>
      <c r="C75" s="18" t="s">
        <v>155</v>
      </c>
      <c r="D75" s="55" t="s">
        <v>162</v>
      </c>
      <c r="E75" s="39" t="s">
        <v>18</v>
      </c>
      <c r="F75" s="56" t="s">
        <v>163</v>
      </c>
    </row>
    <row r="76" spans="1:6" ht="3.75" customHeight="1" x14ac:dyDescent="0.25">
      <c r="D76" s="57"/>
    </row>
    <row r="77" spans="1:6" s="2" customFormat="1" ht="12" x14ac:dyDescent="0.2">
      <c r="A77" s="2" t="s">
        <v>164</v>
      </c>
    </row>
    <row r="78" spans="1:6" s="2" customFormat="1" ht="25.5" customHeight="1" x14ac:dyDescent="0.2">
      <c r="A78" s="132" t="s">
        <v>165</v>
      </c>
      <c r="B78" s="133"/>
      <c r="C78" s="133"/>
      <c r="D78" s="133"/>
      <c r="E78" s="133"/>
      <c r="F78" s="133"/>
    </row>
    <row r="79" spans="1:6" s="2" customFormat="1" ht="14.25" customHeight="1" x14ac:dyDescent="0.2">
      <c r="A79" s="132" t="s">
        <v>166</v>
      </c>
      <c r="B79" s="133"/>
      <c r="C79" s="133"/>
      <c r="D79" s="133"/>
      <c r="E79" s="133"/>
      <c r="F79" s="133"/>
    </row>
    <row r="80" spans="1:6" s="2" customFormat="1" ht="14.25" customHeight="1" x14ac:dyDescent="0.2">
      <c r="A80" s="132" t="s">
        <v>167</v>
      </c>
      <c r="B80" s="133"/>
      <c r="C80" s="133"/>
      <c r="D80" s="133"/>
      <c r="E80" s="133"/>
      <c r="F80" s="133"/>
    </row>
    <row r="81" spans="1:6" s="2" customFormat="1" ht="15.75" customHeight="1" x14ac:dyDescent="0.2">
      <c r="A81" s="132" t="s">
        <v>168</v>
      </c>
      <c r="B81" s="133"/>
      <c r="C81" s="133"/>
      <c r="D81" s="133"/>
      <c r="E81" s="133"/>
      <c r="F81" s="133"/>
    </row>
    <row r="82" spans="1:6" s="2" customFormat="1" ht="14.25" customHeight="1" x14ac:dyDescent="0.2">
      <c r="A82" s="132" t="s">
        <v>169</v>
      </c>
      <c r="B82" s="133"/>
      <c r="C82" s="133"/>
      <c r="D82" s="133"/>
      <c r="E82" s="133"/>
      <c r="F82" s="133"/>
    </row>
    <row r="83" spans="1:6" s="1" customFormat="1" ht="24.75" customHeight="1" x14ac:dyDescent="0.2">
      <c r="A83" s="58"/>
      <c r="B83" s="59"/>
      <c r="C83" s="59"/>
      <c r="D83" s="59"/>
      <c r="E83" s="59"/>
      <c r="F83" s="59"/>
    </row>
    <row r="85" spans="1:6" ht="15" customHeight="1" x14ac:dyDescent="0.25">
      <c r="D85" s="1"/>
      <c r="E85" s="60"/>
      <c r="F85" s="60"/>
    </row>
    <row r="86" spans="1:6" ht="15" customHeight="1" x14ac:dyDescent="0.25">
      <c r="E86" s="7"/>
    </row>
  </sheetData>
  <mergeCells count="11">
    <mergeCell ref="A82:F82"/>
    <mergeCell ref="A13:A14"/>
    <mergeCell ref="B13:B14"/>
    <mergeCell ref="C13:C14"/>
    <mergeCell ref="D13:E13"/>
    <mergeCell ref="F13:F14"/>
    <mergeCell ref="F19:F20"/>
    <mergeCell ref="A78:F78"/>
    <mergeCell ref="A79:F79"/>
    <mergeCell ref="A80:F80"/>
    <mergeCell ref="A81:F81"/>
  </mergeCells>
  <printOptions horizontalCentered="1"/>
  <pageMargins left="0.59055118110236227" right="0.11811023622047245" top="0.59055118110236227" bottom="0.39370078740157483" header="0.19685039370078741" footer="0.19685039370078741"/>
  <pageSetup paperSize="8" scale="82" fitToHeight="0" orientation="portrait" blackAndWhite="1"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52"/>
  <sheetViews>
    <sheetView view="pageBreakPreview" zoomScale="90" zoomScaleNormal="100" zoomScaleSheetLayoutView="90" workbookViewId="0">
      <selection activeCell="D64" sqref="D64"/>
    </sheetView>
  </sheetViews>
  <sheetFormatPr defaultColWidth="0" defaultRowHeight="12.75" x14ac:dyDescent="0.2"/>
  <cols>
    <col min="1" max="1" width="12.42578125" customWidth="1"/>
    <col min="2" max="2" width="56.140625" customWidth="1"/>
    <col min="3" max="3" width="13.5703125" customWidth="1"/>
    <col min="4" max="4" width="14.140625" customWidth="1"/>
    <col min="5" max="5" width="13.85546875" customWidth="1"/>
    <col min="6" max="6" width="71.85546875" customWidth="1"/>
    <col min="7" max="7" width="15.5703125" hidden="1" customWidth="1"/>
    <col min="8" max="8" width="13.85546875" hidden="1" customWidth="1"/>
    <col min="9" max="22" width="9.140625" customWidth="1"/>
    <col min="23" max="23" width="13.7109375" customWidth="1"/>
    <col min="24" max="25" width="12.7109375" customWidth="1"/>
    <col min="26" max="200" width="9.140625" customWidth="1"/>
    <col min="201" max="201" width="11.85546875" customWidth="1"/>
    <col min="202" max="202" width="45.140625" customWidth="1"/>
    <col min="203" max="203" width="13.5703125" customWidth="1"/>
    <col min="204" max="204" width="19.28515625" customWidth="1"/>
    <col min="205" max="205" width="18.85546875" customWidth="1"/>
    <col min="206" max="206" width="18.5703125" customWidth="1"/>
    <col min="207" max="207" width="15.140625" customWidth="1"/>
    <col min="208" max="208" width="17" customWidth="1"/>
    <col min="209" max="209" width="19.7109375" customWidth="1"/>
    <col min="210" max="210" width="16.42578125" customWidth="1"/>
    <col min="211" max="211" width="4.140625" customWidth="1"/>
  </cols>
  <sheetData>
    <row r="1" spans="1:213" ht="14.25" x14ac:dyDescent="0.2">
      <c r="A1" s="61"/>
      <c r="B1" s="61"/>
      <c r="C1" s="62"/>
      <c r="D1" s="63"/>
      <c r="E1" s="63"/>
      <c r="G1" s="64"/>
      <c r="H1" s="64"/>
    </row>
    <row r="2" spans="1:213" ht="21" thickBot="1" x14ac:dyDescent="0.35">
      <c r="A2" s="151" t="s">
        <v>170</v>
      </c>
      <c r="B2" s="151"/>
      <c r="C2" s="151"/>
      <c r="D2" s="65"/>
      <c r="E2" s="65"/>
      <c r="F2" s="66"/>
      <c r="G2" s="67"/>
      <c r="H2" s="67"/>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row>
    <row r="3" spans="1:213" s="70" customFormat="1" ht="15.75" x14ac:dyDescent="0.2">
      <c r="A3" s="149" t="s">
        <v>171</v>
      </c>
      <c r="B3" s="142" t="s">
        <v>172</v>
      </c>
      <c r="C3" s="150" t="s">
        <v>173</v>
      </c>
      <c r="D3" s="149" t="s">
        <v>174</v>
      </c>
      <c r="E3" s="158"/>
      <c r="F3" s="153" t="s">
        <v>175</v>
      </c>
      <c r="G3" s="146" t="s">
        <v>176</v>
      </c>
      <c r="H3" s="68"/>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row>
    <row r="4" spans="1:213" s="70" customFormat="1" ht="15.75" x14ac:dyDescent="0.2">
      <c r="A4" s="149"/>
      <c r="B4" s="142"/>
      <c r="C4" s="150"/>
      <c r="D4" s="149" t="s">
        <v>177</v>
      </c>
      <c r="E4" s="150" t="s">
        <v>15</v>
      </c>
      <c r="F4" s="154"/>
      <c r="G4" s="147"/>
      <c r="H4" s="68"/>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row>
    <row r="5" spans="1:213" s="70" customFormat="1" ht="15.75" hidden="1" x14ac:dyDescent="0.2">
      <c r="A5" s="149"/>
      <c r="B5" s="142"/>
      <c r="C5" s="150"/>
      <c r="D5" s="149"/>
      <c r="E5" s="150"/>
      <c r="F5" s="155"/>
      <c r="G5" s="147"/>
      <c r="H5" s="68"/>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row>
    <row r="6" spans="1:213" s="70" customFormat="1" ht="18.75" x14ac:dyDescent="0.3">
      <c r="A6" s="71">
        <v>1</v>
      </c>
      <c r="B6" s="71">
        <v>2</v>
      </c>
      <c r="C6" s="72">
        <v>3</v>
      </c>
      <c r="D6" s="71">
        <f>C6+1</f>
        <v>4</v>
      </c>
      <c r="E6" s="71">
        <f>D6+1</f>
        <v>5</v>
      </c>
      <c r="F6" s="71">
        <v>6</v>
      </c>
      <c r="G6" s="148"/>
      <c r="H6" s="6"/>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row>
    <row r="7" spans="1:213" s="70" customFormat="1" ht="18.75" x14ac:dyDescent="0.3">
      <c r="A7" s="72" t="s">
        <v>49</v>
      </c>
      <c r="B7" s="71" t="s">
        <v>178</v>
      </c>
      <c r="C7" s="72" t="s">
        <v>21</v>
      </c>
      <c r="D7" s="74">
        <f>SUM(D8:D19)</f>
        <v>131919.21617223832</v>
      </c>
      <c r="E7" s="74">
        <f>SUM(E8:E19)</f>
        <v>184898.00239999994</v>
      </c>
      <c r="F7" s="75"/>
      <c r="G7" s="76">
        <f t="shared" ref="G7:G18" si="0">E7-D7</f>
        <v>52978.786227761622</v>
      </c>
      <c r="H7" s="77">
        <f>E7/D7-1</f>
        <v>0.40160021992998107</v>
      </c>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row>
    <row r="8" spans="1:213" s="70" customFormat="1" ht="89.25" x14ac:dyDescent="0.3">
      <c r="A8" s="78" t="s">
        <v>179</v>
      </c>
      <c r="B8" s="79" t="s">
        <v>180</v>
      </c>
      <c r="C8" s="80" t="s">
        <v>181</v>
      </c>
      <c r="D8" s="81">
        <v>17102.455262426534</v>
      </c>
      <c r="E8" s="81">
        <v>462.19225999999998</v>
      </c>
      <c r="F8" s="82" t="s">
        <v>182</v>
      </c>
      <c r="G8" s="83">
        <f t="shared" si="0"/>
        <v>-16640.263002426535</v>
      </c>
      <c r="H8" s="84">
        <f t="shared" ref="H8:H18" si="1">E8/D8-1</f>
        <v>-0.97297509317183128</v>
      </c>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row>
    <row r="9" spans="1:213" s="70" customFormat="1" ht="18.75" customHeight="1" x14ac:dyDescent="0.3">
      <c r="A9" s="78" t="s">
        <v>183</v>
      </c>
      <c r="B9" s="79" t="s">
        <v>184</v>
      </c>
      <c r="C9" s="80" t="s">
        <v>181</v>
      </c>
      <c r="D9" s="81">
        <v>6324.2544641578615</v>
      </c>
      <c r="E9" s="81">
        <v>5494.9565900000007</v>
      </c>
      <c r="F9" s="82" t="s">
        <v>185</v>
      </c>
      <c r="G9" s="76">
        <f t="shared" si="0"/>
        <v>-829.29787415786086</v>
      </c>
      <c r="H9" s="77">
        <f t="shared" si="1"/>
        <v>-0.13112974483519457</v>
      </c>
      <c r="I9" s="73"/>
      <c r="J9" s="73"/>
      <c r="K9" s="73"/>
      <c r="L9" s="73"/>
      <c r="M9" s="73"/>
      <c r="N9" s="73"/>
      <c r="O9" s="73"/>
      <c r="P9" s="73"/>
      <c r="Q9" s="73"/>
      <c r="R9" s="73"/>
      <c r="S9" s="73"/>
      <c r="T9" s="73"/>
      <c r="U9" s="86"/>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row>
    <row r="10" spans="1:213" s="70" customFormat="1" ht="18.75" customHeight="1" x14ac:dyDescent="0.3">
      <c r="A10" s="78" t="s">
        <v>186</v>
      </c>
      <c r="B10" s="79" t="s">
        <v>187</v>
      </c>
      <c r="C10" s="80" t="s">
        <v>181</v>
      </c>
      <c r="D10" s="81">
        <v>11142.482024312831</v>
      </c>
      <c r="E10" s="81">
        <v>9742.1204400000006</v>
      </c>
      <c r="F10" s="82"/>
      <c r="G10" s="83">
        <f t="shared" si="0"/>
        <v>-1400.36158431283</v>
      </c>
      <c r="H10" s="84">
        <f t="shared" si="1"/>
        <v>-0.1256777063904837</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row>
    <row r="11" spans="1:213" s="70" customFormat="1" ht="38.25" customHeight="1" x14ac:dyDescent="0.3">
      <c r="A11" s="78" t="s">
        <v>188</v>
      </c>
      <c r="B11" s="79" t="s">
        <v>189</v>
      </c>
      <c r="C11" s="80" t="s">
        <v>181</v>
      </c>
      <c r="D11" s="81">
        <v>2899.5596686154345</v>
      </c>
      <c r="E11" s="81">
        <v>2875.1683399999997</v>
      </c>
      <c r="F11" s="82"/>
      <c r="G11" s="83">
        <f t="shared" si="0"/>
        <v>-24.391328615434759</v>
      </c>
      <c r="H11" s="84">
        <f>E11/D11-1</f>
        <v>-8.4120802477163359E-3</v>
      </c>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row>
    <row r="12" spans="1:213" s="70" customFormat="1" ht="58.5" customHeight="1" x14ac:dyDescent="0.3">
      <c r="A12" s="87" t="s">
        <v>190</v>
      </c>
      <c r="B12" s="88" t="s">
        <v>191</v>
      </c>
      <c r="C12" s="80" t="s">
        <v>181</v>
      </c>
      <c r="D12" s="81">
        <v>18821.850548786519</v>
      </c>
      <c r="E12" s="81">
        <v>17095.423039999998</v>
      </c>
      <c r="F12" s="89"/>
      <c r="G12" s="83">
        <f t="shared" si="0"/>
        <v>-1726.4275087865208</v>
      </c>
      <c r="H12" s="84">
        <f>E12/D12-1</f>
        <v>-9.1724642288046776E-2</v>
      </c>
      <c r="V12" s="85"/>
    </row>
    <row r="13" spans="1:213" s="70" customFormat="1" ht="75" customHeight="1" x14ac:dyDescent="0.3">
      <c r="A13" s="78" t="s">
        <v>192</v>
      </c>
      <c r="B13" s="79" t="s">
        <v>193</v>
      </c>
      <c r="C13" s="80" t="s">
        <v>181</v>
      </c>
      <c r="D13" s="81">
        <v>7681.5328625133161</v>
      </c>
      <c r="E13" s="81">
        <v>10193.29947</v>
      </c>
      <c r="F13" s="82" t="s">
        <v>194</v>
      </c>
      <c r="G13" s="83">
        <f t="shared" si="0"/>
        <v>2511.7666074866838</v>
      </c>
      <c r="H13" s="84">
        <f t="shared" si="1"/>
        <v>0.32698767973048293</v>
      </c>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row>
    <row r="14" spans="1:213" s="70" customFormat="1" ht="40.5" customHeight="1" x14ac:dyDescent="0.3">
      <c r="A14" s="78" t="s">
        <v>195</v>
      </c>
      <c r="B14" s="79" t="s">
        <v>196</v>
      </c>
      <c r="C14" s="80" t="s">
        <v>181</v>
      </c>
      <c r="D14" s="81">
        <v>1135.9202197773234</v>
      </c>
      <c r="E14" s="81">
        <v>8419.7492099999999</v>
      </c>
      <c r="F14" s="90" t="s">
        <v>197</v>
      </c>
      <c r="G14" s="83">
        <f t="shared" si="0"/>
        <v>7283.828990222677</v>
      </c>
      <c r="H14" s="84">
        <f t="shared" si="1"/>
        <v>6.4122716220779479</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row>
    <row r="15" spans="1:213" s="70" customFormat="1" ht="18.75" x14ac:dyDescent="0.3">
      <c r="A15" s="78" t="s">
        <v>198</v>
      </c>
      <c r="B15" s="79" t="s">
        <v>199</v>
      </c>
      <c r="C15" s="80" t="s">
        <v>181</v>
      </c>
      <c r="D15" s="81">
        <v>5577.8019239647147</v>
      </c>
      <c r="E15" s="81">
        <v>15611.074499999999</v>
      </c>
      <c r="F15" s="91" t="s">
        <v>200</v>
      </c>
      <c r="G15" s="83">
        <f t="shared" si="0"/>
        <v>10033.272576035284</v>
      </c>
      <c r="H15" s="77">
        <f t="shared" si="1"/>
        <v>1.7987861011929964</v>
      </c>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row>
    <row r="16" spans="1:213" s="70" customFormat="1" ht="25.5" x14ac:dyDescent="0.3">
      <c r="A16" s="78" t="s">
        <v>201</v>
      </c>
      <c r="B16" s="79" t="s">
        <v>202</v>
      </c>
      <c r="C16" s="80" t="s">
        <v>181</v>
      </c>
      <c r="D16" s="81">
        <v>5723.3090032159453</v>
      </c>
      <c r="E16" s="81">
        <v>59830.795160000001</v>
      </c>
      <c r="F16" s="90" t="s">
        <v>203</v>
      </c>
      <c r="G16" s="83">
        <f t="shared" si="0"/>
        <v>54107.486156784056</v>
      </c>
      <c r="H16" s="77">
        <f t="shared" si="1"/>
        <v>9.4538816838966575</v>
      </c>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row>
    <row r="17" spans="1:213" s="70" customFormat="1" ht="18.75" x14ac:dyDescent="0.3">
      <c r="A17" s="78" t="s">
        <v>204</v>
      </c>
      <c r="B17" s="79" t="s">
        <v>205</v>
      </c>
      <c r="C17" s="80" t="s">
        <v>181</v>
      </c>
      <c r="D17" s="81">
        <v>6851.2168666946391</v>
      </c>
      <c r="E17" s="81">
        <v>7941.4681399999999</v>
      </c>
      <c r="F17" s="92"/>
      <c r="G17" s="83">
        <f t="shared" si="0"/>
        <v>1090.2512733053609</v>
      </c>
      <c r="H17" s="84">
        <f t="shared" si="1"/>
        <v>0.15913250076863372</v>
      </c>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row>
    <row r="18" spans="1:213" s="70" customFormat="1" ht="38.25" customHeight="1" x14ac:dyDescent="0.3">
      <c r="A18" s="78" t="s">
        <v>206</v>
      </c>
      <c r="B18" s="79" t="s">
        <v>207</v>
      </c>
      <c r="C18" s="80" t="s">
        <v>181</v>
      </c>
      <c r="D18" s="81">
        <v>2082.6015792216517</v>
      </c>
      <c r="E18" s="81">
        <v>5643.0433199999998</v>
      </c>
      <c r="F18" s="82" t="s">
        <v>208</v>
      </c>
      <c r="G18" s="83">
        <f t="shared" si="0"/>
        <v>3560.441740778348</v>
      </c>
      <c r="H18" s="84">
        <f t="shared" si="1"/>
        <v>1.7096125232503772</v>
      </c>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row>
    <row r="19" spans="1:213" s="70" customFormat="1" ht="34.5" customHeight="1" x14ac:dyDescent="0.3">
      <c r="A19" s="78" t="s">
        <v>209</v>
      </c>
      <c r="B19" s="79" t="s">
        <v>210</v>
      </c>
      <c r="C19" s="80" t="s">
        <v>181</v>
      </c>
      <c r="D19" s="81">
        <f>Калмэнерго!D28-SUM(D8:D18)</f>
        <v>46576.231748551538</v>
      </c>
      <c r="E19" s="81">
        <f>Калмэнерго!E28-SUM(E8:E18)</f>
        <v>41588.711929999932</v>
      </c>
      <c r="F19" s="93" t="s">
        <v>211</v>
      </c>
      <c r="G19" s="83">
        <f>E19-D19</f>
        <v>-4987.5198185516056</v>
      </c>
      <c r="H19" s="84">
        <f>E19/D19-1</f>
        <v>-0.1070829397594345</v>
      </c>
      <c r="I19" s="85"/>
      <c r="J19" s="85"/>
      <c r="K19" s="85"/>
      <c r="L19" s="85"/>
      <c r="M19" s="85"/>
      <c r="N19" s="85"/>
      <c r="O19" s="85"/>
      <c r="P19" s="85"/>
      <c r="Q19" s="85"/>
      <c r="R19" s="85"/>
      <c r="S19" s="85"/>
      <c r="T19" s="85"/>
      <c r="U19" s="94"/>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row>
    <row r="20" spans="1:213" s="103" customFormat="1" ht="15.75" hidden="1" x14ac:dyDescent="0.25">
      <c r="A20" s="95"/>
      <c r="B20" s="96" t="s">
        <v>212</v>
      </c>
      <c r="C20" s="97" t="s">
        <v>181</v>
      </c>
      <c r="D20" s="98">
        <v>44607.877286767958</v>
      </c>
      <c r="E20" s="98">
        <v>37472.649509999996</v>
      </c>
      <c r="F20" s="99" t="s">
        <v>213</v>
      </c>
      <c r="G20" s="100"/>
      <c r="H20" s="101"/>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row>
    <row r="21" spans="1:213" s="103" customFormat="1" ht="15.75" hidden="1" x14ac:dyDescent="0.25">
      <c r="A21" s="95" t="s">
        <v>214</v>
      </c>
      <c r="B21" s="96" t="s">
        <v>215</v>
      </c>
      <c r="C21" s="97" t="s">
        <v>181</v>
      </c>
      <c r="D21" s="98">
        <v>1560.1337780818906</v>
      </c>
      <c r="E21" s="98">
        <v>3596.54252</v>
      </c>
      <c r="F21" s="99"/>
      <c r="G21" s="100">
        <f>E21-D21</f>
        <v>2036.4087419181094</v>
      </c>
      <c r="H21" s="101">
        <f>E21/D21-1</f>
        <v>1.3052782848030993</v>
      </c>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row>
    <row r="22" spans="1:213" s="103" customFormat="1" ht="18" hidden="1" customHeight="1" x14ac:dyDescent="0.25">
      <c r="A22" s="95" t="s">
        <v>216</v>
      </c>
      <c r="B22" s="96" t="s">
        <v>217</v>
      </c>
      <c r="C22" s="97" t="s">
        <v>181</v>
      </c>
      <c r="D22" s="98">
        <v>369.38175079209913</v>
      </c>
      <c r="E22" s="98">
        <v>1424.8494700000001</v>
      </c>
      <c r="F22" s="99"/>
      <c r="G22" s="100">
        <f>E22-D22</f>
        <v>1055.4677192079009</v>
      </c>
      <c r="H22" s="101">
        <f>E22/D22-1</f>
        <v>2.8573899954303776</v>
      </c>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row>
    <row r="23" spans="1:213" s="103" customFormat="1" ht="30" hidden="1" customHeight="1" x14ac:dyDescent="0.25">
      <c r="A23" s="95" t="s">
        <v>218</v>
      </c>
      <c r="B23" s="96" t="s">
        <v>219</v>
      </c>
      <c r="C23" s="97" t="s">
        <v>181</v>
      </c>
      <c r="D23" s="98">
        <v>38.838932909743697</v>
      </c>
      <c r="E23" s="98">
        <v>0</v>
      </c>
      <c r="F23" s="99"/>
      <c r="G23" s="100">
        <f>E23-D23</f>
        <v>-38.838932909743697</v>
      </c>
      <c r="H23" s="101">
        <f>E23/D23-1</f>
        <v>-1</v>
      </c>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row>
    <row r="24" spans="1:213" s="103" customFormat="1" ht="15.75" hidden="1" x14ac:dyDescent="0.25">
      <c r="A24" s="104" t="s">
        <v>220</v>
      </c>
      <c r="B24" s="96" t="s">
        <v>221</v>
      </c>
      <c r="C24" s="97" t="s">
        <v>181</v>
      </c>
      <c r="D24" s="98">
        <v>0</v>
      </c>
      <c r="E24" s="98">
        <v>152.40669000000003</v>
      </c>
      <c r="F24" s="99"/>
      <c r="G24" s="100">
        <f>E24-D24</f>
        <v>152.40669000000003</v>
      </c>
      <c r="H24" s="101" t="e">
        <f>E24/D24-1</f>
        <v>#DIV/0!</v>
      </c>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row>
    <row r="25" spans="1:213" ht="18.75" hidden="1" x14ac:dyDescent="0.3">
      <c r="A25" s="105"/>
      <c r="B25" s="105"/>
      <c r="C25" s="106"/>
      <c r="D25" s="107"/>
      <c r="E25" s="107">
        <f>SUM(E20:E24)-E19</f>
        <v>1057.7362600000706</v>
      </c>
      <c r="F25" s="108"/>
      <c r="G25" s="64"/>
      <c r="H25" s="64"/>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c r="DZ25" s="108"/>
      <c r="EA25" s="108"/>
      <c r="EB25" s="108"/>
      <c r="EC25" s="108"/>
      <c r="ED25" s="108"/>
      <c r="EE25" s="108"/>
      <c r="EF25" s="108"/>
      <c r="EG25" s="108"/>
      <c r="EH25" s="108"/>
      <c r="EI25" s="108"/>
      <c r="EJ25" s="108"/>
      <c r="EK25" s="108"/>
      <c r="EL25" s="108"/>
      <c r="EM25" s="108"/>
      <c r="EN25" s="108"/>
      <c r="EO25" s="108"/>
      <c r="EP25" s="108"/>
      <c r="EQ25" s="108"/>
      <c r="ER25" s="108"/>
      <c r="ES25" s="108"/>
      <c r="ET25" s="108"/>
      <c r="EU25" s="108"/>
      <c r="EV25" s="108"/>
      <c r="EW25" s="108"/>
      <c r="EX25" s="108"/>
      <c r="EY25" s="108"/>
      <c r="EZ25" s="108"/>
      <c r="FA25" s="108"/>
      <c r="FB25" s="108"/>
      <c r="FC25" s="108"/>
      <c r="FD25" s="108"/>
      <c r="FE25" s="108"/>
      <c r="FF25" s="108"/>
      <c r="FG25" s="108"/>
      <c r="FH25" s="108"/>
      <c r="FI25" s="108"/>
      <c r="FJ25" s="108"/>
      <c r="FK25" s="108"/>
      <c r="FL25" s="108"/>
      <c r="FM25" s="108"/>
      <c r="FN25" s="108"/>
      <c r="FO25" s="108"/>
      <c r="FP25" s="108"/>
      <c r="FQ25" s="108"/>
      <c r="FR25" s="108"/>
      <c r="FS25" s="108"/>
      <c r="FT25" s="108"/>
      <c r="FU25" s="108"/>
      <c r="FV25" s="108"/>
      <c r="FW25" s="108"/>
      <c r="FX25" s="108"/>
      <c r="FY25" s="108"/>
      <c r="FZ25" s="108"/>
      <c r="GA25" s="108"/>
      <c r="GB25" s="108"/>
      <c r="GC25" s="108"/>
      <c r="GD25" s="108"/>
      <c r="GE25" s="108"/>
      <c r="GF25" s="108"/>
      <c r="GG25" s="108"/>
      <c r="GH25" s="108"/>
      <c r="GI25" s="108"/>
      <c r="GJ25" s="108"/>
      <c r="GK25" s="108"/>
      <c r="GL25" s="108"/>
      <c r="GM25" s="108"/>
      <c r="GN25" s="108"/>
      <c r="GO25" s="108"/>
      <c r="GP25" s="108"/>
      <c r="GQ25" s="108"/>
      <c r="GR25" s="108"/>
      <c r="GS25" s="108"/>
      <c r="GT25" s="108"/>
      <c r="GU25" s="108"/>
      <c r="GV25" s="108"/>
      <c r="GW25" s="108"/>
      <c r="GX25" s="108"/>
      <c r="GY25" s="108"/>
      <c r="GZ25" s="108"/>
      <c r="HA25" s="108"/>
      <c r="HB25" s="108"/>
      <c r="HC25" s="108"/>
      <c r="HD25" s="108"/>
      <c r="HE25" s="108"/>
    </row>
    <row r="26" spans="1:213" ht="51" customHeight="1" thickBot="1" x14ac:dyDescent="0.35">
      <c r="A26" s="151" t="s">
        <v>222</v>
      </c>
      <c r="B26" s="151"/>
      <c r="C26" s="151"/>
      <c r="D26" s="109"/>
      <c r="E26" s="110"/>
      <c r="F26" s="66"/>
      <c r="G26" s="67"/>
      <c r="H26" s="67"/>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row>
    <row r="27" spans="1:213" ht="10.5" customHeight="1" x14ac:dyDescent="0.2">
      <c r="A27" s="149" t="s">
        <v>171</v>
      </c>
      <c r="B27" s="142" t="s">
        <v>172</v>
      </c>
      <c r="C27" s="150" t="s">
        <v>173</v>
      </c>
      <c r="D27" s="141" t="str">
        <f>D3</f>
        <v>2022 год</v>
      </c>
      <c r="E27" s="152"/>
      <c r="F27" s="153" t="s">
        <v>175</v>
      </c>
      <c r="G27" s="156"/>
      <c r="H27" s="68"/>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row>
    <row r="28" spans="1:213" ht="9.75" customHeight="1" x14ac:dyDescent="0.2">
      <c r="A28" s="149"/>
      <c r="B28" s="142"/>
      <c r="C28" s="150"/>
      <c r="D28" s="141" t="s">
        <v>177</v>
      </c>
      <c r="E28" s="142" t="s">
        <v>15</v>
      </c>
      <c r="F28" s="154"/>
      <c r="G28" s="157"/>
      <c r="H28" s="68"/>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row>
    <row r="29" spans="1:213" ht="11.25" customHeight="1" x14ac:dyDescent="0.2">
      <c r="A29" s="149"/>
      <c r="B29" s="142"/>
      <c r="C29" s="150"/>
      <c r="D29" s="141"/>
      <c r="E29" s="142"/>
      <c r="F29" s="155"/>
      <c r="G29" s="157"/>
      <c r="H29" s="68"/>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row>
    <row r="30" spans="1:213" s="70" customFormat="1" ht="19.5" customHeight="1" x14ac:dyDescent="0.3">
      <c r="A30" s="71">
        <v>1</v>
      </c>
      <c r="B30" s="71">
        <v>2</v>
      </c>
      <c r="C30" s="72">
        <v>3</v>
      </c>
      <c r="D30" s="72">
        <v>4</v>
      </c>
      <c r="E30" s="72">
        <v>5</v>
      </c>
      <c r="F30" s="72">
        <v>6</v>
      </c>
      <c r="G30" s="157"/>
      <c r="H30" s="6"/>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row>
    <row r="31" spans="1:213" s="70" customFormat="1" ht="36" customHeight="1" x14ac:dyDescent="0.3">
      <c r="A31" s="111" t="str">
        <f>Калмэнерго!A44</f>
        <v>1.2.12</v>
      </c>
      <c r="B31" s="112" t="str">
        <f>Калмэнерго!B44</f>
        <v>прочие неподконтрольные расходы (с расшифровкой)</v>
      </c>
      <c r="C31" s="72" t="s">
        <v>21</v>
      </c>
      <c r="D31" s="113">
        <f>D32+D33+D34+D35</f>
        <v>2449.7677905366904</v>
      </c>
      <c r="E31" s="113">
        <f>E32+E33+E34+E35</f>
        <v>171014.50042999999</v>
      </c>
      <c r="F31" s="90"/>
      <c r="G31" s="83">
        <f>E31-D31</f>
        <v>168564.7326394633</v>
      </c>
      <c r="H31" s="84">
        <f>E31/D31-1</f>
        <v>68.808453311623651</v>
      </c>
      <c r="I31" s="73"/>
      <c r="J31" s="73"/>
      <c r="K31" s="73"/>
      <c r="L31" s="73"/>
      <c r="M31" s="73"/>
      <c r="N31" s="73"/>
      <c r="O31" s="73"/>
      <c r="P31" s="73"/>
      <c r="Q31" s="73"/>
      <c r="R31" s="73"/>
      <c r="S31" s="73"/>
      <c r="T31" s="73"/>
      <c r="U31" s="73"/>
      <c r="V31" s="73"/>
      <c r="W31" s="114"/>
      <c r="X31" s="114"/>
      <c r="Y31" s="114"/>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row>
    <row r="32" spans="1:213" s="70" customFormat="1" ht="29.25" customHeight="1" x14ac:dyDescent="0.3">
      <c r="A32" s="71" t="s">
        <v>223</v>
      </c>
      <c r="B32" s="79" t="s">
        <v>224</v>
      </c>
      <c r="C32" s="80" t="s">
        <v>181</v>
      </c>
      <c r="D32" s="113">
        <v>126.16105054000001</v>
      </c>
      <c r="E32" s="113">
        <v>244.57079999999999</v>
      </c>
      <c r="F32" s="91" t="s">
        <v>225</v>
      </c>
      <c r="G32" s="83">
        <f t="shared" ref="G32:G50" si="2">E32-D32</f>
        <v>118.40974945999999</v>
      </c>
      <c r="H32" s="84">
        <f t="shared" ref="H32:H50" si="3">E32/D32-1</f>
        <v>0.93856026842815155</v>
      </c>
      <c r="I32" s="73"/>
      <c r="J32" s="73"/>
      <c r="K32" s="73"/>
      <c r="L32" s="73"/>
      <c r="M32" s="73"/>
      <c r="N32" s="73"/>
      <c r="O32" s="73"/>
      <c r="P32" s="73"/>
      <c r="Q32" s="73"/>
      <c r="R32" s="73"/>
      <c r="S32" s="73"/>
      <c r="T32" s="73"/>
      <c r="U32" s="73"/>
      <c r="V32" s="73"/>
      <c r="W32" s="73"/>
      <c r="X32" s="73"/>
      <c r="Y32" s="114"/>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row>
    <row r="33" spans="1:213" s="70" customFormat="1" ht="66" customHeight="1" x14ac:dyDescent="0.3">
      <c r="A33" s="71" t="s">
        <v>226</v>
      </c>
      <c r="B33" s="79" t="s">
        <v>227</v>
      </c>
      <c r="C33" s="80" t="s">
        <v>181</v>
      </c>
      <c r="D33" s="113">
        <v>0</v>
      </c>
      <c r="E33" s="113">
        <v>118873.63937</v>
      </c>
      <c r="F33" s="82" t="s">
        <v>228</v>
      </c>
      <c r="G33" s="83">
        <f t="shared" si="2"/>
        <v>118873.63937</v>
      </c>
      <c r="H33" s="84" t="e">
        <f t="shared" si="3"/>
        <v>#DIV/0!</v>
      </c>
      <c r="I33" s="73"/>
      <c r="J33" s="73"/>
      <c r="K33" s="73"/>
      <c r="L33" s="73"/>
      <c r="M33" s="73"/>
      <c r="N33" s="73"/>
      <c r="O33" s="73"/>
      <c r="P33" s="73"/>
      <c r="Q33" s="73"/>
      <c r="R33" s="73"/>
      <c r="S33" s="73"/>
      <c r="T33" s="73"/>
      <c r="U33" s="73"/>
      <c r="V33" s="73"/>
      <c r="W33" s="73"/>
      <c r="X33" s="73"/>
      <c r="Y33" s="114"/>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row>
    <row r="34" spans="1:213" s="70" customFormat="1" ht="32.25" customHeight="1" x14ac:dyDescent="0.3">
      <c r="A34" s="71" t="s">
        <v>229</v>
      </c>
      <c r="B34" s="79" t="s">
        <v>230</v>
      </c>
      <c r="C34" s="80" t="s">
        <v>181</v>
      </c>
      <c r="D34" s="113">
        <v>21.069999999999936</v>
      </c>
      <c r="E34" s="113">
        <v>5222.1391300000014</v>
      </c>
      <c r="F34" s="91" t="s">
        <v>231</v>
      </c>
      <c r="G34" s="83">
        <f t="shared" si="2"/>
        <v>5201.0691300000017</v>
      </c>
      <c r="H34" s="84">
        <f t="shared" si="3"/>
        <v>246.84713478880005</v>
      </c>
      <c r="I34" s="73"/>
      <c r="J34" s="73"/>
      <c r="K34" s="73"/>
      <c r="L34" s="73"/>
      <c r="M34" s="73"/>
      <c r="N34" s="73"/>
      <c r="O34" s="73"/>
      <c r="P34" s="73"/>
      <c r="Q34" s="73"/>
      <c r="R34" s="73"/>
      <c r="S34" s="73"/>
      <c r="T34" s="73"/>
      <c r="U34" s="73"/>
      <c r="V34" s="73"/>
      <c r="W34" s="73"/>
      <c r="X34" s="73"/>
      <c r="Y34" s="114"/>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row>
    <row r="35" spans="1:213" s="70" customFormat="1" ht="35.25" customHeight="1" x14ac:dyDescent="0.3">
      <c r="A35" s="71" t="s">
        <v>232</v>
      </c>
      <c r="B35" s="79" t="s">
        <v>233</v>
      </c>
      <c r="C35" s="80" t="s">
        <v>181</v>
      </c>
      <c r="D35" s="113">
        <f>D36+D37+D38+D39+D40+D41+D42+D43+D51+D44</f>
        <v>2302.5367399966904</v>
      </c>
      <c r="E35" s="113">
        <f>E36+E37+E38+E39+E40+E41+E42+E43+E51+E44</f>
        <v>46674.151129999991</v>
      </c>
      <c r="F35" s="115"/>
      <c r="G35" s="83">
        <f t="shared" si="2"/>
        <v>44371.614390003298</v>
      </c>
      <c r="H35" s="84">
        <f t="shared" si="3"/>
        <v>19.270751957715593</v>
      </c>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row>
    <row r="36" spans="1:213" ht="13.5" customHeight="1" x14ac:dyDescent="0.3">
      <c r="A36" s="116" t="s">
        <v>234</v>
      </c>
      <c r="B36" s="117" t="s">
        <v>235</v>
      </c>
      <c r="C36" s="118" t="s">
        <v>181</v>
      </c>
      <c r="D36" s="119">
        <v>0</v>
      </c>
      <c r="E36" s="119">
        <v>7377.5782099999997</v>
      </c>
      <c r="F36" s="91" t="s">
        <v>236</v>
      </c>
      <c r="G36" s="83">
        <f t="shared" si="2"/>
        <v>7377.5782099999997</v>
      </c>
      <c r="H36" s="84" t="e">
        <f t="shared" si="3"/>
        <v>#DIV/0!</v>
      </c>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row>
    <row r="37" spans="1:213" ht="30.75" customHeight="1" x14ac:dyDescent="0.3">
      <c r="A37" s="116" t="s">
        <v>237</v>
      </c>
      <c r="B37" s="117" t="s">
        <v>238</v>
      </c>
      <c r="C37" s="118" t="s">
        <v>181</v>
      </c>
      <c r="D37" s="119">
        <v>865.28218700000002</v>
      </c>
      <c r="E37" s="119">
        <v>5467.0179199999993</v>
      </c>
      <c r="F37" s="91" t="s">
        <v>239</v>
      </c>
      <c r="G37" s="83">
        <f t="shared" si="2"/>
        <v>4601.7357329999995</v>
      </c>
      <c r="H37" s="84">
        <f t="shared" si="3"/>
        <v>5.3181907615070312</v>
      </c>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row>
    <row r="38" spans="1:213" ht="25.5" x14ac:dyDescent="0.25">
      <c r="A38" s="116" t="s">
        <v>240</v>
      </c>
      <c r="B38" s="117" t="s">
        <v>241</v>
      </c>
      <c r="C38" s="118" t="s">
        <v>181</v>
      </c>
      <c r="D38" s="119">
        <v>10.541224596690506</v>
      </c>
      <c r="E38" s="119">
        <v>6.6463299999999998</v>
      </c>
      <c r="F38" s="91" t="s">
        <v>242</v>
      </c>
      <c r="G38" s="83">
        <f t="shared" si="2"/>
        <v>-3.8948945966905066</v>
      </c>
      <c r="H38" s="84">
        <f t="shared" si="3"/>
        <v>-0.36949166208955808</v>
      </c>
    </row>
    <row r="39" spans="1:213" ht="51" x14ac:dyDescent="0.25">
      <c r="A39" s="116" t="s">
        <v>243</v>
      </c>
      <c r="B39" s="117" t="s">
        <v>244</v>
      </c>
      <c r="C39" s="118" t="s">
        <v>181</v>
      </c>
      <c r="D39" s="119">
        <v>934.81</v>
      </c>
      <c r="E39" s="119">
        <v>137.54608000000002</v>
      </c>
      <c r="F39" s="120" t="s">
        <v>245</v>
      </c>
      <c r="G39" s="83">
        <f t="shared" si="2"/>
        <v>-797.26391999999987</v>
      </c>
      <c r="H39" s="84">
        <f t="shared" si="3"/>
        <v>-0.85286199334624146</v>
      </c>
    </row>
    <row r="40" spans="1:213" ht="42.75" customHeight="1" x14ac:dyDescent="0.25">
      <c r="A40" s="116" t="s">
        <v>246</v>
      </c>
      <c r="B40" s="117" t="s">
        <v>247</v>
      </c>
      <c r="C40" s="118" t="s">
        <v>181</v>
      </c>
      <c r="D40" s="119">
        <v>38.905360199999997</v>
      </c>
      <c r="E40" s="119">
        <v>675.02543000000003</v>
      </c>
      <c r="F40" s="121" t="s">
        <v>248</v>
      </c>
      <c r="G40" s="83">
        <f t="shared" si="2"/>
        <v>636.12006980000001</v>
      </c>
      <c r="H40" s="84">
        <f t="shared" si="3"/>
        <v>16.35044802386896</v>
      </c>
    </row>
    <row r="41" spans="1:213" ht="25.5" x14ac:dyDescent="0.25">
      <c r="A41" s="116" t="s">
        <v>249</v>
      </c>
      <c r="B41" s="117" t="s">
        <v>250</v>
      </c>
      <c r="C41" s="118" t="s">
        <v>181</v>
      </c>
      <c r="D41" s="119">
        <v>0</v>
      </c>
      <c r="E41" s="119">
        <v>249.61647000000002</v>
      </c>
      <c r="F41" s="82" t="s">
        <v>236</v>
      </c>
      <c r="G41" s="83">
        <f t="shared" si="2"/>
        <v>249.61647000000002</v>
      </c>
      <c r="H41" s="84" t="e">
        <f t="shared" si="3"/>
        <v>#DIV/0!</v>
      </c>
    </row>
    <row r="42" spans="1:213" ht="32.25" customHeight="1" x14ac:dyDescent="0.25">
      <c r="A42" s="116" t="s">
        <v>251</v>
      </c>
      <c r="B42" s="117" t="s">
        <v>252</v>
      </c>
      <c r="C42" s="118" t="s">
        <v>181</v>
      </c>
      <c r="D42" s="119">
        <v>179.43563399999999</v>
      </c>
      <c r="E42" s="119">
        <v>345.09865000000002</v>
      </c>
      <c r="F42" s="91"/>
      <c r="G42" s="83">
        <f t="shared" si="2"/>
        <v>165.66301600000003</v>
      </c>
      <c r="H42" s="84">
        <f t="shared" si="3"/>
        <v>0.92324479985954211</v>
      </c>
    </row>
    <row r="43" spans="1:213" ht="38.25" x14ac:dyDescent="0.25">
      <c r="A43" s="116" t="s">
        <v>253</v>
      </c>
      <c r="B43" s="117" t="s">
        <v>254</v>
      </c>
      <c r="C43" s="118" t="s">
        <v>181</v>
      </c>
      <c r="D43" s="119">
        <v>195.63</v>
      </c>
      <c r="E43" s="119">
        <v>31343.671369999996</v>
      </c>
      <c r="F43" s="122" t="s">
        <v>255</v>
      </c>
      <c r="G43" s="83">
        <f t="shared" si="2"/>
        <v>31148.041369999995</v>
      </c>
      <c r="H43" s="84">
        <f t="shared" si="3"/>
        <v>159.21914517200838</v>
      </c>
    </row>
    <row r="44" spans="1:213" ht="56.25" customHeight="1" x14ac:dyDescent="0.25">
      <c r="A44" s="116" t="s">
        <v>256</v>
      </c>
      <c r="B44" s="123" t="s">
        <v>257</v>
      </c>
      <c r="C44" s="118" t="s">
        <v>181</v>
      </c>
      <c r="D44" s="119">
        <f>SUM(D45:D50)</f>
        <v>77.932334199999985</v>
      </c>
      <c r="E44" s="119">
        <f>SUM(E45:E50)</f>
        <v>1071.9506700000002</v>
      </c>
      <c r="F44" s="143" t="s">
        <v>258</v>
      </c>
      <c r="G44" s="83">
        <f t="shared" si="2"/>
        <v>994.01833580000016</v>
      </c>
      <c r="H44" s="84">
        <f t="shared" si="3"/>
        <v>12.75488981568321</v>
      </c>
    </row>
    <row r="45" spans="1:213" ht="15" hidden="1" x14ac:dyDescent="0.25">
      <c r="A45" s="116"/>
      <c r="B45" s="124" t="s">
        <v>259</v>
      </c>
      <c r="C45" s="118" t="s">
        <v>181</v>
      </c>
      <c r="D45" s="125">
        <v>34.5714866</v>
      </c>
      <c r="E45" s="125">
        <v>943.39229999999998</v>
      </c>
      <c r="F45" s="144"/>
      <c r="G45" s="83">
        <f t="shared" si="2"/>
        <v>908.82081340000002</v>
      </c>
      <c r="H45" s="84">
        <f t="shared" si="3"/>
        <v>26.288161221276496</v>
      </c>
    </row>
    <row r="46" spans="1:213" ht="25.5" hidden="1" x14ac:dyDescent="0.25">
      <c r="A46" s="116"/>
      <c r="B46" s="124" t="s">
        <v>260</v>
      </c>
      <c r="C46" s="118" t="s">
        <v>181</v>
      </c>
      <c r="D46" s="125"/>
      <c r="E46" s="125">
        <v>94.531300000000002</v>
      </c>
      <c r="F46" s="144"/>
      <c r="G46" s="83">
        <f t="shared" si="2"/>
        <v>94.531300000000002</v>
      </c>
      <c r="H46" s="84" t="e">
        <f t="shared" si="3"/>
        <v>#DIV/0!</v>
      </c>
    </row>
    <row r="47" spans="1:213" ht="15" hidden="1" x14ac:dyDescent="0.25">
      <c r="A47" s="116"/>
      <c r="B47" s="124" t="s">
        <v>261</v>
      </c>
      <c r="C47" s="118" t="s">
        <v>181</v>
      </c>
      <c r="D47" s="125">
        <v>37.633943199999997</v>
      </c>
      <c r="E47" s="125">
        <v>29.822939999999999</v>
      </c>
      <c r="F47" s="144"/>
      <c r="G47" s="83">
        <f t="shared" si="2"/>
        <v>-7.8110031999999983</v>
      </c>
      <c r="H47" s="84">
        <f t="shared" si="3"/>
        <v>-0.20755208027204541</v>
      </c>
    </row>
    <row r="48" spans="1:213" ht="15" hidden="1" x14ac:dyDescent="0.25">
      <c r="A48" s="116"/>
      <c r="B48" s="124" t="s">
        <v>262</v>
      </c>
      <c r="C48" s="118" t="s">
        <v>181</v>
      </c>
      <c r="D48" s="125"/>
      <c r="E48" s="125"/>
      <c r="F48" s="144"/>
      <c r="G48" s="83">
        <f t="shared" si="2"/>
        <v>0</v>
      </c>
      <c r="H48" s="84" t="e">
        <f t="shared" si="3"/>
        <v>#DIV/0!</v>
      </c>
    </row>
    <row r="49" spans="1:8" ht="25.5" hidden="1" x14ac:dyDescent="0.25">
      <c r="A49" s="116"/>
      <c r="B49" s="124" t="s">
        <v>263</v>
      </c>
      <c r="C49" s="118" t="s">
        <v>181</v>
      </c>
      <c r="D49" s="125">
        <v>5.7269043999999996</v>
      </c>
      <c r="E49" s="125"/>
      <c r="F49" s="144"/>
      <c r="G49" s="83">
        <f t="shared" si="2"/>
        <v>-5.7269043999999996</v>
      </c>
      <c r="H49" s="84">
        <f t="shared" si="3"/>
        <v>-1</v>
      </c>
    </row>
    <row r="50" spans="1:8" ht="25.5" hidden="1" x14ac:dyDescent="0.25">
      <c r="A50" s="116"/>
      <c r="B50" s="126" t="s">
        <v>264</v>
      </c>
      <c r="C50" s="118" t="s">
        <v>181</v>
      </c>
      <c r="D50" s="125"/>
      <c r="E50" s="125">
        <v>4.2041300000000001</v>
      </c>
      <c r="F50" s="145"/>
      <c r="G50" s="83">
        <f t="shared" si="2"/>
        <v>4.2041300000000001</v>
      </c>
      <c r="H50" s="84" t="e">
        <f t="shared" si="3"/>
        <v>#DIV/0!</v>
      </c>
    </row>
    <row r="51" spans="1:8" ht="25.5" hidden="1" customHeight="1" x14ac:dyDescent="0.25">
      <c r="A51" s="116"/>
      <c r="B51" s="123"/>
      <c r="C51" s="118"/>
      <c r="D51" s="119"/>
      <c r="E51" s="127"/>
      <c r="F51" s="128"/>
      <c r="G51" s="83"/>
      <c r="H51" s="84"/>
    </row>
    <row r="52" spans="1:8" ht="14.25" x14ac:dyDescent="0.2">
      <c r="A52" s="61"/>
      <c r="B52" s="61"/>
      <c r="C52" s="62"/>
      <c r="E52" s="129"/>
      <c r="G52" s="64"/>
      <c r="H52" s="64"/>
    </row>
  </sheetData>
  <mergeCells count="19">
    <mergeCell ref="A2:C2"/>
    <mergeCell ref="A3:A5"/>
    <mergeCell ref="B3:B5"/>
    <mergeCell ref="C3:C5"/>
    <mergeCell ref="D3:E3"/>
    <mergeCell ref="A26:C26"/>
    <mergeCell ref="A27:A29"/>
    <mergeCell ref="B27:B29"/>
    <mergeCell ref="C27:C29"/>
    <mergeCell ref="D27:E27"/>
    <mergeCell ref="D28:D29"/>
    <mergeCell ref="E28:E29"/>
    <mergeCell ref="F44:F50"/>
    <mergeCell ref="G3:G6"/>
    <mergeCell ref="D4:D5"/>
    <mergeCell ref="E4:E5"/>
    <mergeCell ref="F27:F29"/>
    <mergeCell ref="G27:G30"/>
    <mergeCell ref="F3:F5"/>
  </mergeCells>
  <printOptions horizontalCentered="1"/>
  <pageMargins left="0.51181102362204722" right="0" top="0.55118110236220474" bottom="0.19685039370078741" header="0.31496062992125984" footer="0.31496062992125984"/>
  <pageSetup paperSize="8" scale="7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Калмэнерго</vt:lpstr>
      <vt:lpstr>Расшифровка прочих расходов</vt:lpstr>
      <vt:lpstr>Калмэнерго!Заголовки_для_печати</vt:lpstr>
      <vt:lpstr>Калмэнерго!Область_печати</vt:lpstr>
      <vt:lpstr>'Расшифровка прочих расходов'!Область_печати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2023-03-29T12:33:53Z</dcterms:created>
  <dcterms:modified xsi:type="dcterms:W3CDTF">2023-03-30T05:10:51Z</dcterms:modified>
</cp:coreProperties>
</file>